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elinda\Desktop\SEA 2017\Speakers\Presentations\SEA 2017\Sunday\"/>
    </mc:Choice>
  </mc:AlternateContent>
  <bookViews>
    <workbookView xWindow="0" yWindow="30" windowWidth="12255" windowHeight="3660" firstSheet="9" activeTab="9"/>
  </bookViews>
  <sheets>
    <sheet name="PS Scenario 1 (6)" sheetId="57" r:id="rId1"/>
    <sheet name="PS Scenario 1 (5)" sheetId="56" r:id="rId2"/>
    <sheet name="PS Scenario 1 (4)" sheetId="55" r:id="rId3"/>
    <sheet name="PS Scenario 1 (3)" sheetId="54" r:id="rId4"/>
    <sheet name="PS Scenario 1 (2)" sheetId="53" r:id="rId5"/>
    <sheet name="PS Scenario 1" sheetId="52" r:id="rId6"/>
    <sheet name="Production solution" sheetId="49" r:id="rId7"/>
    <sheet name="Production  Planning" sheetId="48" r:id="rId8"/>
    <sheet name="LP Concept" sheetId="58" r:id="rId9"/>
    <sheet name="Large Bakers" sheetId="41" r:id="rId10"/>
    <sheet name="Strong Bakers" sheetId="44" r:id="rId11"/>
    <sheet name="Fancy Clears " sheetId="45" r:id="rId12"/>
    <sheet name="Whole Wheat Flour" sheetId="51" r:id="rId13"/>
    <sheet name="Prod Opt (2)" sheetId="47" r:id="rId14"/>
    <sheet name="Linearity Evaluation (2)" sheetId="43" r:id="rId15"/>
    <sheet name="Multiblend (2)" sheetId="40" r:id="rId16"/>
    <sheet name="Prod Opt" sheetId="46" r:id="rId17"/>
    <sheet name="Healthy Flour Sound Margins" sheetId="33" r:id="rId18"/>
    <sheet name="Multiblend" sheetId="39" r:id="rId19"/>
    <sheet name="Sheet4" sheetId="38" r:id="rId20"/>
    <sheet name="Healthy Flour Sound Margins (2" sheetId="37" r:id="rId21"/>
    <sheet name="Gluten Free Comp." sheetId="35" r:id="rId22"/>
    <sheet name="Functional Flour" sheetId="31" r:id="rId23"/>
    <sheet name="Sheet7" sheetId="32" r:id="rId24"/>
    <sheet name="Cal" sheetId="36" r:id="rId25"/>
    <sheet name="Gluten Free Comp" sheetId="34" r:id="rId26"/>
    <sheet name="B'fast Cereal Form." sheetId="29" r:id="rId27"/>
    <sheet name="Sheet5" sheetId="30" r:id="rId28"/>
    <sheet name="Sheet1 (6)" sheetId="28" r:id="rId29"/>
    <sheet name="Sheet1 (5)" sheetId="27" r:id="rId30"/>
    <sheet name="Cost Minimization" sheetId="26" r:id="rId31"/>
    <sheet name="Sheet1 (3)" sheetId="25" r:id="rId32"/>
    <sheet name="Sheet1 (2)" sheetId="24" r:id="rId33"/>
    <sheet name="Answer Report 1" sheetId="4" r:id="rId34"/>
    <sheet name="Linearity Evaluation" sheetId="42" r:id="rId35"/>
    <sheet name="Answer Report 2" sheetId="5" r:id="rId36"/>
    <sheet name="Answer Report 3" sheetId="6" r:id="rId37"/>
    <sheet name="Sensitivity Report 1" sheetId="7" r:id="rId38"/>
    <sheet name="Limits Report 1" sheetId="8" r:id="rId39"/>
    <sheet name="Answer Report 4" sheetId="9" r:id="rId40"/>
    <sheet name="Answer Report 5" sheetId="10" r:id="rId41"/>
    <sheet name="Answer Report 6" sheetId="11" r:id="rId42"/>
    <sheet name="Sensitivity Report 2" sheetId="12" r:id="rId43"/>
    <sheet name="Answer Report 7" sheetId="13" r:id="rId44"/>
    <sheet name="Sensitivity Report 3" sheetId="14" r:id="rId45"/>
    <sheet name="Limits Report 2" sheetId="15" r:id="rId46"/>
    <sheet name="Answer Report 8" sheetId="16" r:id="rId47"/>
    <sheet name="Sensitivity Report 4" sheetId="17" r:id="rId48"/>
    <sheet name="Limits Report 3" sheetId="18" r:id="rId49"/>
    <sheet name="Answer Report 9" sheetId="19" r:id="rId50"/>
    <sheet name="Answer Report 10" sheetId="20" r:id="rId51"/>
    <sheet name="Answer Report 11" sheetId="21" r:id="rId52"/>
    <sheet name="Answer Report 12" sheetId="22" r:id="rId53"/>
    <sheet name="Answer Report 13" sheetId="23" r:id="rId54"/>
    <sheet name="Sheet1" sheetId="1" r:id="rId55"/>
    <sheet name="Sheet2" sheetId="2" r:id="rId56"/>
    <sheet name="Sheet3" sheetId="3" r:id="rId57"/>
  </sheets>
  <definedNames>
    <definedName name="solver_adj" localSheetId="26" hidden="1">'B''fast Cereal Form.'!$C$6,'B''fast Cereal Form.'!$F$6,'B''fast Cereal Form.'!$I$6</definedName>
    <definedName name="solver_adj" localSheetId="30" hidden="1">'Cost Minimization'!$C$6,'Cost Minimization'!$F$6,'Cost Minimization'!$I$6</definedName>
    <definedName name="solver_adj" localSheetId="11" hidden="1">'Fancy Clears '!$C$8,'Fancy Clears '!$E$8,'Fancy Clears '!$G$8,'Fancy Clears '!$I$8</definedName>
    <definedName name="solver_adj" localSheetId="22" hidden="1">'Functional Flour'!$C$7,'Functional Flour'!$F$7,'Functional Flour'!$I$7,'Functional Flour'!$O$7,'Functional Flour'!$L$7</definedName>
    <definedName name="solver_adj" localSheetId="21" hidden="1">'Gluten Free Comp.'!$C$7,'Gluten Free Comp.'!$F$7,'Gluten Free Comp.'!$I$7,'Gluten Free Comp.'!$O$7,'Gluten Free Comp.'!$L$7</definedName>
    <definedName name="solver_adj" localSheetId="17" hidden="1">'Healthy Flour Sound Margins'!$C$7,'Healthy Flour Sound Margins'!$D$7,'Healthy Flour Sound Margins'!$E$7,'Healthy Flour Sound Margins'!$G$7,'Healthy Flour Sound Margins'!$F$7</definedName>
    <definedName name="solver_adj" localSheetId="20" hidden="1">'Healthy Flour Sound Margins (2'!$C$7,'Healthy Flour Sound Margins (2'!$F$7,'Healthy Flour Sound Margins (2'!$I$7,'Healthy Flour Sound Margins (2'!$O$7,'Healthy Flour Sound Margins (2'!$L$7</definedName>
    <definedName name="solver_adj" localSheetId="9" hidden="1">'Large Bakers'!$C$8,'Large Bakers'!$E$8,'Large Bakers'!$G$8,'Large Bakers'!$I$8</definedName>
    <definedName name="solver_adj" localSheetId="18" hidden="1">Multiblend!$C$8,Multiblend!$D$8,Multiblend!$E$8,Multiblend!$F$8</definedName>
    <definedName name="solver_adj" localSheetId="15" hidden="1">'Multiblend (2)'!$C$8,'Multiblend (2)'!$D$8,'Multiblend (2)'!$E$8,'Multiblend (2)'!$F$8</definedName>
    <definedName name="solver_adj" localSheetId="6" hidden="1">'Production solution'!$C$8,'Production solution'!$D$8,'Production solution'!$E$8,'Production solution'!$F$8</definedName>
    <definedName name="solver_adj" localSheetId="5" hidden="1">'PS Scenario 1'!$C$8,'PS Scenario 1'!$D$8,'PS Scenario 1'!$E$8,'PS Scenario 1'!$F$8</definedName>
    <definedName name="solver_adj" localSheetId="4" hidden="1">'PS Scenario 1 (2)'!$C$8,'PS Scenario 1 (2)'!$D$8,'PS Scenario 1 (2)'!$E$8,'PS Scenario 1 (2)'!$F$8</definedName>
    <definedName name="solver_adj" localSheetId="3" hidden="1">'PS Scenario 1 (3)'!$C$8,'PS Scenario 1 (3)'!$D$8,'PS Scenario 1 (3)'!$E$8,'PS Scenario 1 (3)'!$F$8</definedName>
    <definedName name="solver_adj" localSheetId="2" hidden="1">'PS Scenario 1 (4)'!$C$8,'PS Scenario 1 (4)'!$D$8,'PS Scenario 1 (4)'!$E$8,'PS Scenario 1 (4)'!$F$8</definedName>
    <definedName name="solver_adj" localSheetId="1" hidden="1">'PS Scenario 1 (5)'!$C$8,'PS Scenario 1 (5)'!$D$8,'PS Scenario 1 (5)'!$E$8,'PS Scenario 1 (5)'!$F$8</definedName>
    <definedName name="solver_adj" localSheetId="0" hidden="1">'PS Scenario 1 (6)'!$C$8,'PS Scenario 1 (6)'!$D$8,'PS Scenario 1 (6)'!$E$8,'PS Scenario 1 (6)'!$F$8</definedName>
    <definedName name="solver_adj" localSheetId="54" hidden="1">Sheet1!$C$5,Sheet1!$C$12,Sheet1!$C$19</definedName>
    <definedName name="solver_adj" localSheetId="32" hidden="1">'Sheet1 (2)'!$C$5,'Sheet1 (2)'!$C$12,'Sheet1 (2)'!$C$19</definedName>
    <definedName name="solver_adj" localSheetId="31" hidden="1">'Sheet1 (3)'!$C$5,'Sheet1 (3)'!$C$12,'Sheet1 (3)'!$C$19</definedName>
    <definedName name="solver_adj" localSheetId="29" hidden="1">'Sheet1 (5)'!$C$5,'Sheet1 (5)'!$C$12,'Sheet1 (5)'!$C$19</definedName>
    <definedName name="solver_adj" localSheetId="28" hidden="1">'Sheet1 (6)'!$C$5,'Sheet1 (6)'!$C$12,'Sheet1 (6)'!$C$19</definedName>
    <definedName name="solver_adj" localSheetId="10" hidden="1">'Strong Bakers'!$C$8,'Strong Bakers'!$E$8,'Strong Bakers'!$G$8,'Strong Bakers'!$I$8</definedName>
    <definedName name="solver_adj" localSheetId="12" hidden="1">'Whole Wheat Flour'!$C$8,'Whole Wheat Flour'!$E$8,'Whole Wheat Flour'!$G$8,'Whole Wheat Flour'!$I$8</definedName>
    <definedName name="solver_cvg" localSheetId="26" hidden="1">0.0001</definedName>
    <definedName name="solver_cvg" localSheetId="30" hidden="1">0.0001</definedName>
    <definedName name="solver_cvg" localSheetId="11" hidden="1">0.0001</definedName>
    <definedName name="solver_cvg" localSheetId="22" hidden="1">0.0001</definedName>
    <definedName name="solver_cvg" localSheetId="21" hidden="1">0.0001</definedName>
    <definedName name="solver_cvg" localSheetId="17" hidden="1">0.0001</definedName>
    <definedName name="solver_cvg" localSheetId="20" hidden="1">0.0001</definedName>
    <definedName name="solver_cvg" localSheetId="9" hidden="1">0.0001</definedName>
    <definedName name="solver_cvg" localSheetId="18" hidden="1">0.0001</definedName>
    <definedName name="solver_cvg" localSheetId="15" hidden="1">0.0001</definedName>
    <definedName name="solver_cvg" localSheetId="6" hidden="1">0.0001</definedName>
    <definedName name="solver_cvg" localSheetId="5" hidden="1">0.0001</definedName>
    <definedName name="solver_cvg" localSheetId="4" hidden="1">0.0001</definedName>
    <definedName name="solver_cvg" localSheetId="3" hidden="1">0.0001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cvg" localSheetId="54" hidden="1">0.0001</definedName>
    <definedName name="solver_cvg" localSheetId="32" hidden="1">0.0001</definedName>
    <definedName name="solver_cvg" localSheetId="31" hidden="1">0.0001</definedName>
    <definedName name="solver_cvg" localSheetId="29" hidden="1">0.0001</definedName>
    <definedName name="solver_cvg" localSheetId="28" hidden="1">0.0001</definedName>
    <definedName name="solver_cvg" localSheetId="10" hidden="1">0.0001</definedName>
    <definedName name="solver_cvg" localSheetId="12" hidden="1">0.0001</definedName>
    <definedName name="solver_drv" localSheetId="26" hidden="1">1</definedName>
    <definedName name="solver_drv" localSheetId="30" hidden="1">1</definedName>
    <definedName name="solver_drv" localSheetId="11" hidden="1">1</definedName>
    <definedName name="solver_drv" localSheetId="22" hidden="1">1</definedName>
    <definedName name="solver_drv" localSheetId="21" hidden="1">1</definedName>
    <definedName name="solver_drv" localSheetId="17" hidden="1">1</definedName>
    <definedName name="solver_drv" localSheetId="20" hidden="1">1</definedName>
    <definedName name="solver_drv" localSheetId="9" hidden="1">1</definedName>
    <definedName name="solver_drv" localSheetId="18" hidden="1">1</definedName>
    <definedName name="solver_drv" localSheetId="15" hidden="1">1</definedName>
    <definedName name="solver_drv" localSheetId="6" hidden="1">1</definedName>
    <definedName name="solver_drv" localSheetId="5" hidden="1">1</definedName>
    <definedName name="solver_drv" localSheetId="4" hidden="1">1</definedName>
    <definedName name="solver_drv" localSheetId="3" hidden="1">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drv" localSheetId="54" hidden="1">1</definedName>
    <definedName name="solver_drv" localSheetId="32" hidden="1">1</definedName>
    <definedName name="solver_drv" localSheetId="31" hidden="1">1</definedName>
    <definedName name="solver_drv" localSheetId="29" hidden="1">1</definedName>
    <definedName name="solver_drv" localSheetId="28" hidden="1">1</definedName>
    <definedName name="solver_drv" localSheetId="10" hidden="1">1</definedName>
    <definedName name="solver_drv" localSheetId="12" hidden="1">1</definedName>
    <definedName name="solver_eng" localSheetId="26" hidden="1">1</definedName>
    <definedName name="solver_eng" localSheetId="30" hidden="1">1</definedName>
    <definedName name="solver_eng" localSheetId="11" hidden="1">1</definedName>
    <definedName name="solver_eng" localSheetId="22" hidden="1">2</definedName>
    <definedName name="solver_eng" localSheetId="21" hidden="1">1</definedName>
    <definedName name="solver_eng" localSheetId="17" hidden="1">1</definedName>
    <definedName name="solver_eng" localSheetId="20" hidden="1">1</definedName>
    <definedName name="solver_eng" localSheetId="9" hidden="1">1</definedName>
    <definedName name="solver_eng" localSheetId="18" hidden="1">1</definedName>
    <definedName name="solver_eng" localSheetId="15" hidden="1">1</definedName>
    <definedName name="solver_eng" localSheetId="6" hidden="1">1</definedName>
    <definedName name="solver_eng" localSheetId="5" hidden="1">1</definedName>
    <definedName name="solver_eng" localSheetId="4" hidden="1">1</definedName>
    <definedName name="solver_eng" localSheetId="3" hidden="1">1</definedName>
    <definedName name="solver_eng" localSheetId="2" hidden="1">1</definedName>
    <definedName name="solver_eng" localSheetId="1" hidden="1">1</definedName>
    <definedName name="solver_eng" localSheetId="0" hidden="1">1</definedName>
    <definedName name="solver_eng" localSheetId="10" hidden="1">1</definedName>
    <definedName name="solver_eng" localSheetId="12" hidden="1">1</definedName>
    <definedName name="solver_est" localSheetId="26" hidden="1">1</definedName>
    <definedName name="solver_est" localSheetId="30" hidden="1">1</definedName>
    <definedName name="solver_est" localSheetId="11" hidden="1">1</definedName>
    <definedName name="solver_est" localSheetId="22" hidden="1">1</definedName>
    <definedName name="solver_est" localSheetId="21" hidden="1">1</definedName>
    <definedName name="solver_est" localSheetId="17" hidden="1">1</definedName>
    <definedName name="solver_est" localSheetId="20" hidden="1">1</definedName>
    <definedName name="solver_est" localSheetId="9" hidden="1">1</definedName>
    <definedName name="solver_est" localSheetId="18" hidden="1">1</definedName>
    <definedName name="solver_est" localSheetId="15" hidden="1">1</definedName>
    <definedName name="solver_est" localSheetId="6" hidden="1">1</definedName>
    <definedName name="solver_est" localSheetId="5" hidden="1">1</definedName>
    <definedName name="solver_est" localSheetId="4" hidden="1">1</definedName>
    <definedName name="solver_est" localSheetId="3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est" localSheetId="54" hidden="1">1</definedName>
    <definedName name="solver_est" localSheetId="32" hidden="1">1</definedName>
    <definedName name="solver_est" localSheetId="31" hidden="1">1</definedName>
    <definedName name="solver_est" localSheetId="29" hidden="1">1</definedName>
    <definedName name="solver_est" localSheetId="28" hidden="1">1</definedName>
    <definedName name="solver_est" localSheetId="10" hidden="1">1</definedName>
    <definedName name="solver_est" localSheetId="12" hidden="1">1</definedName>
    <definedName name="solver_itr" localSheetId="26" hidden="1">100</definedName>
    <definedName name="solver_itr" localSheetId="30" hidden="1">100</definedName>
    <definedName name="solver_itr" localSheetId="11" hidden="1">100</definedName>
    <definedName name="solver_itr" localSheetId="22" hidden="1">100</definedName>
    <definedName name="solver_itr" localSheetId="21" hidden="1">100</definedName>
    <definedName name="solver_itr" localSheetId="17" hidden="1">100</definedName>
    <definedName name="solver_itr" localSheetId="20" hidden="1">100</definedName>
    <definedName name="solver_itr" localSheetId="9" hidden="1">100</definedName>
    <definedName name="solver_itr" localSheetId="18" hidden="1">2147483647</definedName>
    <definedName name="solver_itr" localSheetId="15" hidden="1">2147483647</definedName>
    <definedName name="solver_itr" localSheetId="6" hidden="1">2147483647</definedName>
    <definedName name="solver_itr" localSheetId="5" hidden="1">2147483647</definedName>
    <definedName name="solver_itr" localSheetId="4" hidden="1">2147483647</definedName>
    <definedName name="solver_itr" localSheetId="3" hidden="1">2147483647</definedName>
    <definedName name="solver_itr" localSheetId="2" hidden="1">2147483647</definedName>
    <definedName name="solver_itr" localSheetId="1" hidden="1">2147483647</definedName>
    <definedName name="solver_itr" localSheetId="0" hidden="1">2147483647</definedName>
    <definedName name="solver_itr" localSheetId="54" hidden="1">100</definedName>
    <definedName name="solver_itr" localSheetId="32" hidden="1">100</definedName>
    <definedName name="solver_itr" localSheetId="31" hidden="1">100</definedName>
    <definedName name="solver_itr" localSheetId="29" hidden="1">100</definedName>
    <definedName name="solver_itr" localSheetId="28" hidden="1">100</definedName>
    <definedName name="solver_itr" localSheetId="10" hidden="1">100</definedName>
    <definedName name="solver_itr" localSheetId="12" hidden="1">100</definedName>
    <definedName name="solver_lhs1" localSheetId="26" hidden="1">'B''fast Cereal Form.'!$F$11</definedName>
    <definedName name="solver_lhs1" localSheetId="30" hidden="1">'Cost Minimization'!$F$11</definedName>
    <definedName name="solver_lhs1" localSheetId="11" hidden="1">'Fancy Clears '!$F$13</definedName>
    <definedName name="solver_lhs1" localSheetId="22" hidden="1">'Functional Flour'!$O$7</definedName>
    <definedName name="solver_lhs1" localSheetId="21" hidden="1">'Gluten Free Comp.'!$F$13</definedName>
    <definedName name="solver_lhs1" localSheetId="17" hidden="1">'Healthy Flour Sound Margins'!$F$7</definedName>
    <definedName name="solver_lhs1" localSheetId="20" hidden="1">'Healthy Flour Sound Margins (2'!$L$7</definedName>
    <definedName name="solver_lhs1" localSheetId="9" hidden="1">'Large Bakers'!$I$8</definedName>
    <definedName name="solver_lhs1" localSheetId="18" hidden="1">Multiblend!$C$13</definedName>
    <definedName name="solver_lhs1" localSheetId="15" hidden="1">'Multiblend (2)'!$C$13</definedName>
    <definedName name="solver_lhs1" localSheetId="6" hidden="1">'Production solution'!$F$8</definedName>
    <definedName name="solver_lhs1" localSheetId="5" hidden="1">'PS Scenario 1'!$F$8</definedName>
    <definedName name="solver_lhs1" localSheetId="4" hidden="1">'PS Scenario 1 (2)'!$C$13</definedName>
    <definedName name="solver_lhs1" localSheetId="3" hidden="1">'PS Scenario 1 (3)'!$F$8</definedName>
    <definedName name="solver_lhs1" localSheetId="2" hidden="1">'PS Scenario 1 (4)'!$C$13</definedName>
    <definedName name="solver_lhs1" localSheetId="1" hidden="1">'PS Scenario 1 (5)'!$F$8</definedName>
    <definedName name="solver_lhs1" localSheetId="0" hidden="1">'PS Scenario 1 (6)'!$F$8</definedName>
    <definedName name="solver_lhs1" localSheetId="54" hidden="1">Sheet1!$F$10</definedName>
    <definedName name="solver_lhs1" localSheetId="32" hidden="1">'Sheet1 (2)'!$F$10</definedName>
    <definedName name="solver_lhs1" localSheetId="31" hidden="1">'Sheet1 (3)'!$F$10</definedName>
    <definedName name="solver_lhs1" localSheetId="29" hidden="1">'Sheet1 (5)'!$F$10</definedName>
    <definedName name="solver_lhs1" localSheetId="28" hidden="1">'Sheet1 (6)'!$F$10</definedName>
    <definedName name="solver_lhs1" localSheetId="10" hidden="1">'Strong Bakers'!$I$8</definedName>
    <definedName name="solver_lhs1" localSheetId="12" hidden="1">'Whole Wheat Flour'!$I$8</definedName>
    <definedName name="solver_lhs10" localSheetId="26" hidden="1">'B''fast Cereal Form.'!$I$6</definedName>
    <definedName name="solver_lhs10" localSheetId="30" hidden="1">'Cost Minimization'!$I$6</definedName>
    <definedName name="solver_lhs10" localSheetId="11" hidden="1">'Fancy Clears '!$F$13</definedName>
    <definedName name="solver_lhs10" localSheetId="22" hidden="1">'Functional Flour'!$F$12</definedName>
    <definedName name="solver_lhs10" localSheetId="21" hidden="1">'Gluten Free Comp.'!$F$15</definedName>
    <definedName name="solver_lhs10" localSheetId="17" hidden="1">'Healthy Flour Sound Margins'!$E$15</definedName>
    <definedName name="solver_lhs10" localSheetId="20" hidden="1">'Healthy Flour Sound Margins (2'!$F$16</definedName>
    <definedName name="solver_lhs10" localSheetId="9" hidden="1">'Large Bakers'!$C$8</definedName>
    <definedName name="solver_lhs10" localSheetId="15" hidden="1">'Multiblend (2)'!$D$8</definedName>
    <definedName name="solver_lhs10" localSheetId="6" hidden="1">'Production solution'!$C$8</definedName>
    <definedName name="solver_lhs10" localSheetId="5" hidden="1">'PS Scenario 1'!$C$8</definedName>
    <definedName name="solver_lhs10" localSheetId="4" hidden="1">'PS Scenario 1 (2)'!$D$8</definedName>
    <definedName name="solver_lhs10" localSheetId="3" hidden="1">'PS Scenario 1 (3)'!$C$8</definedName>
    <definedName name="solver_lhs10" localSheetId="2" hidden="1">'PS Scenario 1 (4)'!$D$8</definedName>
    <definedName name="solver_lhs10" localSheetId="1" hidden="1">'PS Scenario 1 (5)'!$C$8</definedName>
    <definedName name="solver_lhs10" localSheetId="0" hidden="1">'PS Scenario 1 (6)'!$C$8</definedName>
    <definedName name="solver_lhs10" localSheetId="10" hidden="1">'Strong Bakers'!$C$8</definedName>
    <definedName name="solver_lhs10" localSheetId="12" hidden="1">'Whole Wheat Flour'!$C$8</definedName>
    <definedName name="solver_lhs11" localSheetId="11" hidden="1">'Fancy Clears '!$I$8</definedName>
    <definedName name="solver_lhs11" localSheetId="22" hidden="1">'Functional Flour'!$F$13</definedName>
    <definedName name="solver_lhs11" localSheetId="21" hidden="1">'Gluten Free Comp.'!$I$7</definedName>
    <definedName name="solver_lhs11" localSheetId="17" hidden="1">'Healthy Flour Sound Margins'!$E$14</definedName>
    <definedName name="solver_lhs11" localSheetId="20" hidden="1">'Healthy Flour Sound Margins (2'!$F$13</definedName>
    <definedName name="solver_lhs11" localSheetId="9" hidden="1">'Large Bakers'!$F$13</definedName>
    <definedName name="solver_lhs11" localSheetId="15" hidden="1">'Multiblend (2)'!$D$8</definedName>
    <definedName name="solver_lhs11" localSheetId="6" hidden="1">'Production solution'!$C$8</definedName>
    <definedName name="solver_lhs11" localSheetId="5" hidden="1">'PS Scenario 1'!$C$8</definedName>
    <definedName name="solver_lhs11" localSheetId="4" hidden="1">'PS Scenario 1 (2)'!$D$8</definedName>
    <definedName name="solver_lhs11" localSheetId="3" hidden="1">'PS Scenario 1 (3)'!$C$8</definedName>
    <definedName name="solver_lhs11" localSheetId="2" hidden="1">'PS Scenario 1 (4)'!$D$8</definedName>
    <definedName name="solver_lhs11" localSheetId="1" hidden="1">'PS Scenario 1 (5)'!$C$8</definedName>
    <definedName name="solver_lhs11" localSheetId="0" hidden="1">'PS Scenario 1 (6)'!$C$8</definedName>
    <definedName name="solver_lhs11" localSheetId="10" hidden="1">'Strong Bakers'!$F$13</definedName>
    <definedName name="solver_lhs11" localSheetId="12" hidden="1">'Whole Wheat Flour'!$F$13</definedName>
    <definedName name="solver_lhs12" localSheetId="11" hidden="1">'Fancy Clears '!$I$8</definedName>
    <definedName name="solver_lhs12" localSheetId="22" hidden="1">'Functional Flour'!$F$12</definedName>
    <definedName name="solver_lhs12" localSheetId="21" hidden="1">'Gluten Free Comp.'!$C$7</definedName>
    <definedName name="solver_lhs12" localSheetId="17" hidden="1">'Healthy Flour Sound Margins'!$E$13</definedName>
    <definedName name="solver_lhs12" localSheetId="20" hidden="1">'Healthy Flour Sound Margins (2'!$F$12</definedName>
    <definedName name="solver_lhs12" localSheetId="9" hidden="1">'Large Bakers'!$E$8</definedName>
    <definedName name="solver_lhs12" localSheetId="15" hidden="1">'Multiblend (2)'!$F$8</definedName>
    <definedName name="solver_lhs12" localSheetId="6" hidden="1">'Production solution'!$C$13</definedName>
    <definedName name="solver_lhs12" localSheetId="5" hidden="1">'PS Scenario 1'!$C$13</definedName>
    <definedName name="solver_lhs12" localSheetId="4" hidden="1">'PS Scenario 1 (2)'!$F$8</definedName>
    <definedName name="solver_lhs12" localSheetId="3" hidden="1">'PS Scenario 1 (3)'!$C$13</definedName>
    <definedName name="solver_lhs12" localSheetId="2" hidden="1">'PS Scenario 1 (4)'!$F$8</definedName>
    <definedName name="solver_lhs12" localSheetId="1" hidden="1">'PS Scenario 1 (5)'!$C$13</definedName>
    <definedName name="solver_lhs12" localSheetId="0" hidden="1">'PS Scenario 1 (6)'!$C$13</definedName>
    <definedName name="solver_lhs12" localSheetId="10" hidden="1">'Strong Bakers'!$E$8</definedName>
    <definedName name="solver_lhs12" localSheetId="12" hidden="1">'Whole Wheat Flour'!$E$8</definedName>
    <definedName name="solver_lhs13" localSheetId="22" hidden="1">'Functional Flour'!$F$13</definedName>
    <definedName name="solver_lhs13" localSheetId="21" hidden="1">'Gluten Free Comp.'!$L$7</definedName>
    <definedName name="solver_lhs13" localSheetId="17" hidden="1">'Healthy Flour Sound Margins'!$E$13</definedName>
    <definedName name="solver_lhs13" localSheetId="20" hidden="1">'Healthy Flour Sound Margins (2'!$F$13</definedName>
    <definedName name="solver_lhs13" localSheetId="15" hidden="1">'Multiblend (2)'!$C$15</definedName>
    <definedName name="solver_lhs13" localSheetId="6" hidden="1">'Production solution'!$C$13</definedName>
    <definedName name="solver_lhs13" localSheetId="5" hidden="1">'PS Scenario 1'!$C$13</definedName>
    <definedName name="solver_lhs13" localSheetId="4" hidden="1">'PS Scenario 1 (2)'!$C$15</definedName>
    <definedName name="solver_lhs13" localSheetId="3" hidden="1">'PS Scenario 1 (3)'!$C$13</definedName>
    <definedName name="solver_lhs13" localSheetId="2" hidden="1">'PS Scenario 1 (4)'!$C$15</definedName>
    <definedName name="solver_lhs13" localSheetId="1" hidden="1">'PS Scenario 1 (5)'!$C$13</definedName>
    <definedName name="solver_lhs13" localSheetId="0" hidden="1">'PS Scenario 1 (6)'!$C$13</definedName>
    <definedName name="solver_lhs14" localSheetId="22" hidden="1">'Functional Flour'!$F$14</definedName>
    <definedName name="solver_lhs14" localSheetId="21" hidden="1">'Gluten Free Comp.'!$O$7</definedName>
    <definedName name="solver_lhs14" localSheetId="17" hidden="1">'Healthy Flour Sound Margins'!$E$12</definedName>
    <definedName name="solver_lhs14" localSheetId="20" hidden="1">'Healthy Flour Sound Margins (2'!$F$14</definedName>
    <definedName name="solver_lhs14" localSheetId="15" hidden="1">'Multiblend (2)'!$F$8</definedName>
    <definedName name="solver_lhs14" localSheetId="6" hidden="1">'Production solution'!$C$15</definedName>
    <definedName name="solver_lhs14" localSheetId="5" hidden="1">'PS Scenario 1'!$C$15</definedName>
    <definedName name="solver_lhs14" localSheetId="4" hidden="1">'PS Scenario 1 (2)'!$F$8</definedName>
    <definedName name="solver_lhs14" localSheetId="3" hidden="1">'PS Scenario 1 (3)'!$C$15</definedName>
    <definedName name="solver_lhs14" localSheetId="2" hidden="1">'PS Scenario 1 (4)'!$F$8</definedName>
    <definedName name="solver_lhs14" localSheetId="1" hidden="1">'PS Scenario 1 (5)'!$C$15</definedName>
    <definedName name="solver_lhs14" localSheetId="0" hidden="1">'PS Scenario 1 (6)'!$C$15</definedName>
    <definedName name="solver_lhs15" localSheetId="22" hidden="1">'Functional Flour'!$F$15</definedName>
    <definedName name="solver_lhs15" localSheetId="21" hidden="1">'Gluten Free Comp.'!$F$15</definedName>
    <definedName name="solver_lhs15" localSheetId="17" hidden="1">'Healthy Flour Sound Margins'!$C$7</definedName>
    <definedName name="solver_lhs15" localSheetId="20" hidden="1">'Healthy Flour Sound Margins (2'!$F$15</definedName>
    <definedName name="solver_lhs15" localSheetId="15" hidden="1">'Multiblend (2)'!$F$8</definedName>
    <definedName name="solver_lhs15" localSheetId="6" hidden="1">'Production solution'!$C$15</definedName>
    <definedName name="solver_lhs15" localSheetId="5" hidden="1">'PS Scenario 1'!$C$15</definedName>
    <definedName name="solver_lhs15" localSheetId="4" hidden="1">'PS Scenario 1 (2)'!$F$8</definedName>
    <definedName name="solver_lhs15" localSheetId="3" hidden="1">'PS Scenario 1 (3)'!$C$15</definedName>
    <definedName name="solver_lhs15" localSheetId="2" hidden="1">'PS Scenario 1 (4)'!$F$8</definedName>
    <definedName name="solver_lhs15" localSheetId="1" hidden="1">'PS Scenario 1 (5)'!$C$15</definedName>
    <definedName name="solver_lhs15" localSheetId="0" hidden="1">'PS Scenario 1 (6)'!$C$15</definedName>
    <definedName name="solver_lhs16" localSheetId="17" hidden="1">'Healthy Flour Sound Margins'!$D$7</definedName>
    <definedName name="solver_lhs16" localSheetId="15" hidden="1">'Multiblend (2)'!$D$8</definedName>
    <definedName name="solver_lhs16" localSheetId="6" hidden="1">'Production solution'!$D$8</definedName>
    <definedName name="solver_lhs16" localSheetId="5" hidden="1">'PS Scenario 1'!$D$8</definedName>
    <definedName name="solver_lhs16" localSheetId="4" hidden="1">'PS Scenario 1 (2)'!$D$8</definedName>
    <definedName name="solver_lhs16" localSheetId="3" hidden="1">'PS Scenario 1 (3)'!$D$8</definedName>
    <definedName name="solver_lhs16" localSheetId="2" hidden="1">'PS Scenario 1 (4)'!$D$8</definedName>
    <definedName name="solver_lhs16" localSheetId="1" hidden="1">'PS Scenario 1 (5)'!$D$8</definedName>
    <definedName name="solver_lhs16" localSheetId="0" hidden="1">'PS Scenario 1 (6)'!$D$8</definedName>
    <definedName name="solver_lhs17" localSheetId="17" hidden="1">'Healthy Flour Sound Margins'!$E$12</definedName>
    <definedName name="solver_lhs2" localSheetId="26" hidden="1">'B''fast Cereal Form.'!$F$11</definedName>
    <definedName name="solver_lhs2" localSheetId="30" hidden="1">'Cost Minimization'!$F$11</definedName>
    <definedName name="solver_lhs2" localSheetId="11" hidden="1">'Fancy Clears '!$E$8</definedName>
    <definedName name="solver_lhs2" localSheetId="22" hidden="1">'Functional Flour'!$L$7</definedName>
    <definedName name="solver_lhs2" localSheetId="21" hidden="1">'Gluten Free Comp.'!$F$12</definedName>
    <definedName name="solver_lhs2" localSheetId="17" hidden="1">'Healthy Flour Sound Margins'!$G$7</definedName>
    <definedName name="solver_lhs2" localSheetId="20" hidden="1">'Healthy Flour Sound Margins (2'!$O$7</definedName>
    <definedName name="solver_lhs2" localSheetId="9" hidden="1">'Large Bakers'!$I$8</definedName>
    <definedName name="solver_lhs2" localSheetId="18" hidden="1">Multiblend!$C$15</definedName>
    <definedName name="solver_lhs2" localSheetId="15" hidden="1">'Multiblend (2)'!$C$15</definedName>
    <definedName name="solver_lhs2" localSheetId="6" hidden="1">'Production solution'!$F$8</definedName>
    <definedName name="solver_lhs2" localSheetId="5" hidden="1">'PS Scenario 1'!$F$8</definedName>
    <definedName name="solver_lhs2" localSheetId="4" hidden="1">'PS Scenario 1 (2)'!$C$15</definedName>
    <definedName name="solver_lhs2" localSheetId="3" hidden="1">'PS Scenario 1 (3)'!$F$8</definedName>
    <definedName name="solver_lhs2" localSheetId="2" hidden="1">'PS Scenario 1 (4)'!$C$15</definedName>
    <definedName name="solver_lhs2" localSheetId="1" hidden="1">'PS Scenario 1 (5)'!$F$8</definedName>
    <definedName name="solver_lhs2" localSheetId="0" hidden="1">'PS Scenario 1 (6)'!$F$8</definedName>
    <definedName name="solver_lhs2" localSheetId="54" hidden="1">Sheet1!$F$12</definedName>
    <definedName name="solver_lhs2" localSheetId="32" hidden="1">'Sheet1 (2)'!$F$12</definedName>
    <definedName name="solver_lhs2" localSheetId="31" hidden="1">'Sheet1 (3)'!$F$12</definedName>
    <definedName name="solver_lhs2" localSheetId="29" hidden="1">'Sheet1 (5)'!$F$12</definedName>
    <definedName name="solver_lhs2" localSheetId="28" hidden="1">'Sheet1 (6)'!$F$12</definedName>
    <definedName name="solver_lhs2" localSheetId="10" hidden="1">'Strong Bakers'!$I$8</definedName>
    <definedName name="solver_lhs2" localSheetId="12" hidden="1">'Whole Wheat Flour'!$I$8</definedName>
    <definedName name="solver_lhs3" localSheetId="26" hidden="1">'B''fast Cereal Form.'!$F$12</definedName>
    <definedName name="solver_lhs3" localSheetId="30" hidden="1">'Cost Minimization'!$F$12</definedName>
    <definedName name="solver_lhs3" localSheetId="11" hidden="1">'Fancy Clears '!$C$8</definedName>
    <definedName name="solver_lhs3" localSheetId="22" hidden="1">'Functional Flour'!$C$7</definedName>
    <definedName name="solver_lhs3" localSheetId="21" hidden="1">'Gluten Free Comp.'!$F$13</definedName>
    <definedName name="solver_lhs3" localSheetId="17" hidden="1">'Healthy Flour Sound Margins'!$E$7</definedName>
    <definedName name="solver_lhs3" localSheetId="20" hidden="1">'Healthy Flour Sound Margins (2'!$F$12</definedName>
    <definedName name="solver_lhs3" localSheetId="9" hidden="1">'Large Bakers'!$F$13</definedName>
    <definedName name="solver_lhs3" localSheetId="18" hidden="1">Multiblend!$C$8</definedName>
    <definedName name="solver_lhs3" localSheetId="15" hidden="1">'Multiblend (2)'!$C$15</definedName>
    <definedName name="solver_lhs3" localSheetId="6" hidden="1">'Production solution'!$C$15</definedName>
    <definedName name="solver_lhs3" localSheetId="5" hidden="1">'PS Scenario 1'!$C$15</definedName>
    <definedName name="solver_lhs3" localSheetId="4" hidden="1">'PS Scenario 1 (2)'!$C$15</definedName>
    <definedName name="solver_lhs3" localSheetId="3" hidden="1">'PS Scenario 1 (3)'!$C$15</definedName>
    <definedName name="solver_lhs3" localSheetId="2" hidden="1">'PS Scenario 1 (4)'!$C$15</definedName>
    <definedName name="solver_lhs3" localSheetId="1" hidden="1">'PS Scenario 1 (5)'!$C$15</definedName>
    <definedName name="solver_lhs3" localSheetId="0" hidden="1">'PS Scenario 1 (6)'!$C$15</definedName>
    <definedName name="solver_lhs3" localSheetId="54" hidden="1">Sheet1!$F$11</definedName>
    <definedName name="solver_lhs3" localSheetId="32" hidden="1">'Sheet1 (2)'!$F$11</definedName>
    <definedName name="solver_lhs3" localSheetId="31" hidden="1">'Sheet1 (3)'!$F$11</definedName>
    <definedName name="solver_lhs3" localSheetId="29" hidden="1">'Sheet1 (5)'!$F$11</definedName>
    <definedName name="solver_lhs3" localSheetId="28" hidden="1">'Sheet1 (6)'!$F$11</definedName>
    <definedName name="solver_lhs3" localSheetId="10" hidden="1">'Strong Bakers'!$F$13</definedName>
    <definedName name="solver_lhs3" localSheetId="12" hidden="1">'Whole Wheat Flour'!$F$13</definedName>
    <definedName name="solver_lhs4" localSheetId="26" hidden="1">'B''fast Cereal Form.'!$F$12</definedName>
    <definedName name="solver_lhs4" localSheetId="30" hidden="1">'Cost Minimization'!$F$12</definedName>
    <definedName name="solver_lhs4" localSheetId="11" hidden="1">'Fancy Clears '!$F$14</definedName>
    <definedName name="solver_lhs4" localSheetId="22" hidden="1">'Functional Flour'!$I$7</definedName>
    <definedName name="solver_lhs4" localSheetId="21" hidden="1">'Gluten Free Comp.'!$F$14</definedName>
    <definedName name="solver_lhs4" localSheetId="17" hidden="1">'Healthy Flour Sound Margins'!$E$16</definedName>
    <definedName name="solver_lhs4" localSheetId="20" hidden="1">'Healthy Flour Sound Margins (2'!$C$7</definedName>
    <definedName name="solver_lhs4" localSheetId="9" hidden="1">'Large Bakers'!$F$16</definedName>
    <definedName name="solver_lhs4" localSheetId="18" hidden="1">Multiblend!$D$8</definedName>
    <definedName name="solver_lhs4" localSheetId="15" hidden="1">'Multiblend (2)'!$C$13</definedName>
    <definedName name="solver_lhs4" localSheetId="6" hidden="1">'Production solution'!$F$8</definedName>
    <definedName name="solver_lhs4" localSheetId="5" hidden="1">'PS Scenario 1'!$F$8</definedName>
    <definedName name="solver_lhs4" localSheetId="4" hidden="1">'PS Scenario 1 (2)'!$C$13</definedName>
    <definedName name="solver_lhs4" localSheetId="3" hidden="1">'PS Scenario 1 (3)'!$E$8</definedName>
    <definedName name="solver_lhs4" localSheetId="2" hidden="1">'PS Scenario 1 (4)'!$C$13</definedName>
    <definedName name="solver_lhs4" localSheetId="1" hidden="1">'PS Scenario 1 (5)'!$F$8</definedName>
    <definedName name="solver_lhs4" localSheetId="0" hidden="1">'PS Scenario 1 (6)'!$F$8</definedName>
    <definedName name="solver_lhs4" localSheetId="54" hidden="1">Sheet1!$F$10</definedName>
    <definedName name="solver_lhs4" localSheetId="32" hidden="1">'Sheet1 (2)'!$F$10</definedName>
    <definedName name="solver_lhs4" localSheetId="31" hidden="1">'Sheet1 (3)'!$F$10</definedName>
    <definedName name="solver_lhs4" localSheetId="29" hidden="1">'Sheet1 (5)'!$F$10</definedName>
    <definedName name="solver_lhs4" localSheetId="28" hidden="1">'Sheet1 (6)'!$F$10</definedName>
    <definedName name="solver_lhs4" localSheetId="10" hidden="1">'Strong Bakers'!$F$16</definedName>
    <definedName name="solver_lhs4" localSheetId="12" hidden="1">'Whole Wheat Flour'!$F$15</definedName>
    <definedName name="solver_lhs5" localSheetId="26" hidden="1">'B''fast Cereal Form.'!$F$13</definedName>
    <definedName name="solver_lhs5" localSheetId="30" hidden="1">'Cost Minimization'!$F$13</definedName>
    <definedName name="solver_lhs5" localSheetId="11" hidden="1">'Fancy Clears '!$F$15</definedName>
    <definedName name="solver_lhs5" localSheetId="22" hidden="1">'Functional Flour'!$F$15</definedName>
    <definedName name="solver_lhs5" localSheetId="21" hidden="1">'Gluten Free Comp.'!$F$12</definedName>
    <definedName name="solver_lhs5" localSheetId="17" hidden="1">'Healthy Flour Sound Margins'!$E$16</definedName>
    <definedName name="solver_lhs5" localSheetId="20" hidden="1">'Healthy Flour Sound Margins (2'!$F$15</definedName>
    <definedName name="solver_lhs5" localSheetId="9" hidden="1">'Large Bakers'!$F$15</definedName>
    <definedName name="solver_lhs5" localSheetId="18" hidden="1">Multiblend!$E$8</definedName>
    <definedName name="solver_lhs5" localSheetId="15" hidden="1">'Multiblend (2)'!$C$8</definedName>
    <definedName name="solver_lhs5" localSheetId="6" hidden="1">'Production solution'!$D$8</definedName>
    <definedName name="solver_lhs5" localSheetId="5" hidden="1">'PS Scenario 1'!$D$8</definedName>
    <definedName name="solver_lhs5" localSheetId="4" hidden="1">'PS Scenario 1 (2)'!$C$8</definedName>
    <definedName name="solver_lhs5" localSheetId="3" hidden="1">'PS Scenario 1 (3)'!$E$8</definedName>
    <definedName name="solver_lhs5" localSheetId="2" hidden="1">'PS Scenario 1 (4)'!$C$8</definedName>
    <definedName name="solver_lhs5" localSheetId="1" hidden="1">'PS Scenario 1 (5)'!$D$8</definedName>
    <definedName name="solver_lhs5" localSheetId="0" hidden="1">'PS Scenario 1 (6)'!$D$8</definedName>
    <definedName name="solver_lhs5" localSheetId="54" hidden="1">Sheet1!$F$11</definedName>
    <definedName name="solver_lhs5" localSheetId="32" hidden="1">'Sheet1 (2)'!$F$11</definedName>
    <definedName name="solver_lhs5" localSheetId="31" hidden="1">'Sheet1 (3)'!$F$11</definedName>
    <definedName name="solver_lhs5" localSheetId="29" hidden="1">'Sheet1 (5)'!$F$11</definedName>
    <definedName name="solver_lhs5" localSheetId="28" hidden="1">'Sheet1 (6)'!$F$11</definedName>
    <definedName name="solver_lhs5" localSheetId="10" hidden="1">'Strong Bakers'!$F$15</definedName>
    <definedName name="solver_lhs5" localSheetId="12" hidden="1">'Whole Wheat Flour'!$F$14</definedName>
    <definedName name="solver_lhs6" localSheetId="26" hidden="1">'B''fast Cereal Form.'!$F$13</definedName>
    <definedName name="solver_lhs6" localSheetId="30" hidden="1">'Cost Minimization'!$F$13</definedName>
    <definedName name="solver_lhs6" localSheetId="11" hidden="1">'Fancy Clears '!$F$14</definedName>
    <definedName name="solver_lhs6" localSheetId="22" hidden="1">'Functional Flour'!$F$7</definedName>
    <definedName name="solver_lhs6" localSheetId="21" hidden="1">'Gluten Free Comp.'!$F$15</definedName>
    <definedName name="solver_lhs6" localSheetId="17" hidden="1">'Healthy Flour Sound Margins'!$E$15</definedName>
    <definedName name="solver_lhs6" localSheetId="20" hidden="1">'Healthy Flour Sound Margins (2'!$I$7</definedName>
    <definedName name="solver_lhs6" localSheetId="9" hidden="1">'Large Bakers'!$G$8</definedName>
    <definedName name="solver_lhs6" localSheetId="18" hidden="1">Multiblend!$F$8</definedName>
    <definedName name="solver_lhs6" localSheetId="15" hidden="1">'Multiblend (2)'!$C$8</definedName>
    <definedName name="solver_lhs6" localSheetId="6" hidden="1">'Production solution'!$D$8</definedName>
    <definedName name="solver_lhs6" localSheetId="5" hidden="1">'PS Scenario 1'!$D$8</definedName>
    <definedName name="solver_lhs6" localSheetId="4" hidden="1">'PS Scenario 1 (2)'!$C$8</definedName>
    <definedName name="solver_lhs6" localSheetId="3" hidden="1">'PS Scenario 1 (3)'!$D$8</definedName>
    <definedName name="solver_lhs6" localSheetId="2" hidden="1">'PS Scenario 1 (4)'!$C$8</definedName>
    <definedName name="solver_lhs6" localSheetId="1" hidden="1">'PS Scenario 1 (5)'!$D$8</definedName>
    <definedName name="solver_lhs6" localSheetId="0" hidden="1">'PS Scenario 1 (6)'!$D$8</definedName>
    <definedName name="solver_lhs6" localSheetId="54" hidden="1">Sheet1!$C$5</definedName>
    <definedName name="solver_lhs6" localSheetId="32" hidden="1">'Sheet1 (2)'!$C$5</definedName>
    <definedName name="solver_lhs6" localSheetId="31" hidden="1">'Sheet1 (3)'!$C$5</definedName>
    <definedName name="solver_lhs6" localSheetId="29" hidden="1">'Sheet1 (5)'!$C$5</definedName>
    <definedName name="solver_lhs6" localSheetId="28" hidden="1">'Sheet1 (6)'!$C$5</definedName>
    <definedName name="solver_lhs6" localSheetId="10" hidden="1">'Strong Bakers'!$G$8</definedName>
    <definedName name="solver_lhs6" localSheetId="12" hidden="1">'Whole Wheat Flour'!$G$8</definedName>
    <definedName name="solver_lhs7" localSheetId="26" hidden="1">'B''fast Cereal Form.'!$F$14</definedName>
    <definedName name="solver_lhs7" localSheetId="30" hidden="1">'Cost Minimization'!$F$14</definedName>
    <definedName name="solver_lhs7" localSheetId="11" hidden="1">'Fancy Clears '!$G$8</definedName>
    <definedName name="solver_lhs7" localSheetId="22" hidden="1">'Functional Flour'!$F$16</definedName>
    <definedName name="solver_lhs7" localSheetId="21" hidden="1">'Gluten Free Comp.'!$F$14</definedName>
    <definedName name="solver_lhs7" localSheetId="17" hidden="1">'Healthy Flour Sound Margins'!$E$16</definedName>
    <definedName name="solver_lhs7" localSheetId="20" hidden="1">'Healthy Flour Sound Margins (2'!$F$7</definedName>
    <definedName name="solver_lhs7" localSheetId="9" hidden="1">'Large Bakers'!$F$14</definedName>
    <definedName name="solver_lhs7" localSheetId="15" hidden="1">'Multiblend (2)'!$D$8</definedName>
    <definedName name="solver_lhs7" localSheetId="6" hidden="1">'Production solution'!$E$8</definedName>
    <definedName name="solver_lhs7" localSheetId="5" hidden="1">'PS Scenario 1'!$E$8</definedName>
    <definedName name="solver_lhs7" localSheetId="4" hidden="1">'PS Scenario 1 (2)'!$D$8</definedName>
    <definedName name="solver_lhs7" localSheetId="3" hidden="1">'PS Scenario 1 (3)'!$D$8</definedName>
    <definedName name="solver_lhs7" localSheetId="2" hidden="1">'PS Scenario 1 (4)'!$D$8</definedName>
    <definedName name="solver_lhs7" localSheetId="1" hidden="1">'PS Scenario 1 (5)'!$E$8</definedName>
    <definedName name="solver_lhs7" localSheetId="0" hidden="1">'PS Scenario 1 (6)'!$E$8</definedName>
    <definedName name="solver_lhs7" localSheetId="54" hidden="1">Sheet1!$C$12</definedName>
    <definedName name="solver_lhs7" localSheetId="32" hidden="1">'Sheet1 (2)'!$C$12</definedName>
    <definedName name="solver_lhs7" localSheetId="31" hidden="1">'Sheet1 (3)'!$C$12</definedName>
    <definedName name="solver_lhs7" localSheetId="29" hidden="1">'Sheet1 (5)'!$C$12</definedName>
    <definedName name="solver_lhs7" localSheetId="28" hidden="1">'Sheet1 (6)'!$C$12</definedName>
    <definedName name="solver_lhs7" localSheetId="10" hidden="1">'Strong Bakers'!$F$14</definedName>
    <definedName name="solver_lhs7" localSheetId="12" hidden="1">'Whole Wheat Flour'!$F$15</definedName>
    <definedName name="solver_lhs8" localSheetId="26" hidden="1">'B''fast Cereal Form.'!$F$6</definedName>
    <definedName name="solver_lhs8" localSheetId="30" hidden="1">'Cost Minimization'!$F$6</definedName>
    <definedName name="solver_lhs8" localSheetId="11" hidden="1">'Fancy Clears '!$F$15</definedName>
    <definedName name="solver_lhs8" localSheetId="22" hidden="1">'Functional Flour'!$F$14</definedName>
    <definedName name="solver_lhs8" localSheetId="21" hidden="1">'Gluten Free Comp.'!$F$16</definedName>
    <definedName name="solver_lhs8" localSheetId="17" hidden="1">'Healthy Flour Sound Margins'!$E$16</definedName>
    <definedName name="solver_lhs8" localSheetId="20" hidden="1">'Healthy Flour Sound Margins (2'!$F$15</definedName>
    <definedName name="solver_lhs8" localSheetId="9" hidden="1">'Large Bakers'!$F$15</definedName>
    <definedName name="solver_lhs8" localSheetId="15" hidden="1">'Multiblend (2)'!$E$8</definedName>
    <definedName name="solver_lhs8" localSheetId="6" hidden="1">'Production solution'!$E$8</definedName>
    <definedName name="solver_lhs8" localSheetId="5" hidden="1">'PS Scenario 1'!$E$8</definedName>
    <definedName name="solver_lhs8" localSheetId="4" hidden="1">'PS Scenario 1 (2)'!$E$8</definedName>
    <definedName name="solver_lhs8" localSheetId="3" hidden="1">'PS Scenario 1 (3)'!$D$8</definedName>
    <definedName name="solver_lhs8" localSheetId="2" hidden="1">'PS Scenario 1 (4)'!$E$8</definedName>
    <definedName name="solver_lhs8" localSheetId="1" hidden="1">'PS Scenario 1 (5)'!$E$8</definedName>
    <definedName name="solver_lhs8" localSheetId="0" hidden="1">'PS Scenario 1 (6)'!$E$8</definedName>
    <definedName name="solver_lhs8" localSheetId="54" hidden="1">Sheet1!$C$19</definedName>
    <definedName name="solver_lhs8" localSheetId="32" hidden="1">'Sheet1 (2)'!$C$19</definedName>
    <definedName name="solver_lhs8" localSheetId="31" hidden="1">'Sheet1 (3)'!$C$19</definedName>
    <definedName name="solver_lhs8" localSheetId="29" hidden="1">'Sheet1 (5)'!$C$19</definedName>
    <definedName name="solver_lhs8" localSheetId="28" hidden="1">'Sheet1 (6)'!$C$19</definedName>
    <definedName name="solver_lhs8" localSheetId="10" hidden="1">'Strong Bakers'!$F$15</definedName>
    <definedName name="solver_lhs8" localSheetId="12" hidden="1">'Whole Wheat Flour'!$F$16</definedName>
    <definedName name="solver_lhs9" localSheetId="26" hidden="1">'B''fast Cereal Form.'!$C$6</definedName>
    <definedName name="solver_lhs9" localSheetId="30" hidden="1">'Cost Minimization'!$C$6</definedName>
    <definedName name="solver_lhs9" localSheetId="11" hidden="1">'Fancy Clears '!$F$16</definedName>
    <definedName name="solver_lhs9" localSheetId="22" hidden="1">'Functional Flour'!$F$15</definedName>
    <definedName name="solver_lhs9" localSheetId="21" hidden="1">'Gluten Free Comp.'!$F$7</definedName>
    <definedName name="solver_lhs9" localSheetId="17" hidden="1">'Healthy Flour Sound Margins'!$E$14</definedName>
    <definedName name="solver_lhs9" localSheetId="20" hidden="1">'Healthy Flour Sound Margins (2'!$F$14</definedName>
    <definedName name="solver_lhs9" localSheetId="9" hidden="1">'Large Bakers'!$F$14</definedName>
    <definedName name="solver_lhs9" localSheetId="15" hidden="1">'Multiblend (2)'!$E$8</definedName>
    <definedName name="solver_lhs9" localSheetId="6" hidden="1">'Production solution'!$D$8</definedName>
    <definedName name="solver_lhs9" localSheetId="5" hidden="1">'PS Scenario 1'!$D$8</definedName>
    <definedName name="solver_lhs9" localSheetId="4" hidden="1">'PS Scenario 1 (2)'!$E$8</definedName>
    <definedName name="solver_lhs9" localSheetId="3" hidden="1">'PS Scenario 1 (3)'!$F$8</definedName>
    <definedName name="solver_lhs9" localSheetId="2" hidden="1">'PS Scenario 1 (4)'!$E$8</definedName>
    <definedName name="solver_lhs9" localSheetId="1" hidden="1">'PS Scenario 1 (5)'!$D$8</definedName>
    <definedName name="solver_lhs9" localSheetId="0" hidden="1">'PS Scenario 1 (6)'!$D$8</definedName>
    <definedName name="solver_lhs9" localSheetId="10" hidden="1">'Strong Bakers'!$F$14</definedName>
    <definedName name="solver_lhs9" localSheetId="12" hidden="1">'Whole Wheat Flour'!$F$14</definedName>
    <definedName name="solver_lin" localSheetId="26" hidden="1">2</definedName>
    <definedName name="solver_lin" localSheetId="30" hidden="1">2</definedName>
    <definedName name="solver_lin" localSheetId="11" hidden="1">2</definedName>
    <definedName name="solver_lin" localSheetId="22" hidden="1">2</definedName>
    <definedName name="solver_lin" localSheetId="21" hidden="1">2</definedName>
    <definedName name="solver_lin" localSheetId="17" hidden="1">2</definedName>
    <definedName name="solver_lin" localSheetId="20" hidden="1">2</definedName>
    <definedName name="solver_lin" localSheetId="9" hidden="1">2</definedName>
    <definedName name="solver_lin" localSheetId="54" hidden="1">2</definedName>
    <definedName name="solver_lin" localSheetId="32" hidden="1">2</definedName>
    <definedName name="solver_lin" localSheetId="31" hidden="1">2</definedName>
    <definedName name="solver_lin" localSheetId="29" hidden="1">2</definedName>
    <definedName name="solver_lin" localSheetId="28" hidden="1">2</definedName>
    <definedName name="solver_lin" localSheetId="10" hidden="1">2</definedName>
    <definedName name="solver_lin" localSheetId="12" hidden="1">2</definedName>
    <definedName name="solver_mip" localSheetId="26" hidden="1">2147483647</definedName>
    <definedName name="solver_mip" localSheetId="30" hidden="1">2147483647</definedName>
    <definedName name="solver_mip" localSheetId="11" hidden="1">2147483647</definedName>
    <definedName name="solver_mip" localSheetId="22" hidden="1">2147483647</definedName>
    <definedName name="solver_mip" localSheetId="21" hidden="1">2147483647</definedName>
    <definedName name="solver_mip" localSheetId="17" hidden="1">2147483647</definedName>
    <definedName name="solver_mip" localSheetId="20" hidden="1">2147483647</definedName>
    <definedName name="solver_mip" localSheetId="9" hidden="1">2147483647</definedName>
    <definedName name="solver_mip" localSheetId="18" hidden="1">2147483647</definedName>
    <definedName name="solver_mip" localSheetId="15" hidden="1">2147483647</definedName>
    <definedName name="solver_mip" localSheetId="6" hidden="1">2147483647</definedName>
    <definedName name="solver_mip" localSheetId="5" hidden="1">2147483647</definedName>
    <definedName name="solver_mip" localSheetId="4" hidden="1">2147483647</definedName>
    <definedName name="solver_mip" localSheetId="3" hidden="1">2147483647</definedName>
    <definedName name="solver_mip" localSheetId="2" hidden="1">2147483647</definedName>
    <definedName name="solver_mip" localSheetId="1" hidden="1">2147483647</definedName>
    <definedName name="solver_mip" localSheetId="0" hidden="1">2147483647</definedName>
    <definedName name="solver_mip" localSheetId="10" hidden="1">2147483647</definedName>
    <definedName name="solver_mip" localSheetId="12" hidden="1">2147483647</definedName>
    <definedName name="solver_mni" localSheetId="26" hidden="1">30</definedName>
    <definedName name="solver_mni" localSheetId="30" hidden="1">30</definedName>
    <definedName name="solver_mni" localSheetId="11" hidden="1">30</definedName>
    <definedName name="solver_mni" localSheetId="22" hidden="1">30</definedName>
    <definedName name="solver_mni" localSheetId="21" hidden="1">30</definedName>
    <definedName name="solver_mni" localSheetId="17" hidden="1">30</definedName>
    <definedName name="solver_mni" localSheetId="20" hidden="1">30</definedName>
    <definedName name="solver_mni" localSheetId="9" hidden="1">30</definedName>
    <definedName name="solver_mni" localSheetId="18" hidden="1">30</definedName>
    <definedName name="solver_mni" localSheetId="15" hidden="1">30</definedName>
    <definedName name="solver_mni" localSheetId="6" hidden="1">30</definedName>
    <definedName name="solver_mni" localSheetId="5" hidden="1">30</definedName>
    <definedName name="solver_mni" localSheetId="4" hidden="1">30</definedName>
    <definedName name="solver_mni" localSheetId="3" hidden="1">30</definedName>
    <definedName name="solver_mni" localSheetId="2" hidden="1">30</definedName>
    <definedName name="solver_mni" localSheetId="1" hidden="1">30</definedName>
    <definedName name="solver_mni" localSheetId="0" hidden="1">30</definedName>
    <definedName name="solver_mni" localSheetId="10" hidden="1">30</definedName>
    <definedName name="solver_mni" localSheetId="12" hidden="1">30</definedName>
    <definedName name="solver_mrt" localSheetId="26" hidden="1">0.075</definedName>
    <definedName name="solver_mrt" localSheetId="30" hidden="1">0.075</definedName>
    <definedName name="solver_mrt" localSheetId="11" hidden="1">0.075</definedName>
    <definedName name="solver_mrt" localSheetId="22" hidden="1">0.075</definedName>
    <definedName name="solver_mrt" localSheetId="21" hidden="1">0.075</definedName>
    <definedName name="solver_mrt" localSheetId="17" hidden="1">0.075</definedName>
    <definedName name="solver_mrt" localSheetId="20" hidden="1">0.075</definedName>
    <definedName name="solver_mrt" localSheetId="9" hidden="1">0.075</definedName>
    <definedName name="solver_mrt" localSheetId="18" hidden="1">0.075</definedName>
    <definedName name="solver_mrt" localSheetId="15" hidden="1">0.075</definedName>
    <definedName name="solver_mrt" localSheetId="6" hidden="1">0.075</definedName>
    <definedName name="solver_mrt" localSheetId="5" hidden="1">0.075</definedName>
    <definedName name="solver_mrt" localSheetId="4" hidden="1">0.075</definedName>
    <definedName name="solver_mrt" localSheetId="3" hidden="1">0.075</definedName>
    <definedName name="solver_mrt" localSheetId="2" hidden="1">0.075</definedName>
    <definedName name="solver_mrt" localSheetId="1" hidden="1">0.075</definedName>
    <definedName name="solver_mrt" localSheetId="0" hidden="1">0.075</definedName>
    <definedName name="solver_mrt" localSheetId="10" hidden="1">0.075</definedName>
    <definedName name="solver_mrt" localSheetId="12" hidden="1">0.075</definedName>
    <definedName name="solver_msl" localSheetId="26" hidden="1">2</definedName>
    <definedName name="solver_msl" localSheetId="30" hidden="1">2</definedName>
    <definedName name="solver_msl" localSheetId="11" hidden="1">2</definedName>
    <definedName name="solver_msl" localSheetId="22" hidden="1">2</definedName>
    <definedName name="solver_msl" localSheetId="21" hidden="1">2</definedName>
    <definedName name="solver_msl" localSheetId="17" hidden="1">2</definedName>
    <definedName name="solver_msl" localSheetId="20" hidden="1">2</definedName>
    <definedName name="solver_msl" localSheetId="9" hidden="1">2</definedName>
    <definedName name="solver_msl" localSheetId="18" hidden="1">2</definedName>
    <definedName name="solver_msl" localSheetId="15" hidden="1">2</definedName>
    <definedName name="solver_msl" localSheetId="6" hidden="1">2</definedName>
    <definedName name="solver_msl" localSheetId="5" hidden="1">2</definedName>
    <definedName name="solver_msl" localSheetId="4" hidden="1">2</definedName>
    <definedName name="solver_msl" localSheetId="3" hidden="1">2</definedName>
    <definedName name="solver_msl" localSheetId="2" hidden="1">2</definedName>
    <definedName name="solver_msl" localSheetId="1" hidden="1">2</definedName>
    <definedName name="solver_msl" localSheetId="0" hidden="1">2</definedName>
    <definedName name="solver_msl" localSheetId="10" hidden="1">2</definedName>
    <definedName name="solver_msl" localSheetId="12" hidden="1">2</definedName>
    <definedName name="solver_neg" localSheetId="26" hidden="1">2</definedName>
    <definedName name="solver_neg" localSheetId="30" hidden="1">2</definedName>
    <definedName name="solver_neg" localSheetId="11" hidden="1">2</definedName>
    <definedName name="solver_neg" localSheetId="22" hidden="1">2</definedName>
    <definedName name="solver_neg" localSheetId="21" hidden="1">2</definedName>
    <definedName name="solver_neg" localSheetId="17" hidden="1">2</definedName>
    <definedName name="solver_neg" localSheetId="20" hidden="1">2</definedName>
    <definedName name="solver_neg" localSheetId="9" hidden="1">1</definedName>
    <definedName name="solver_neg" localSheetId="18" hidden="1">1</definedName>
    <definedName name="solver_neg" localSheetId="15" hidden="1">1</definedName>
    <definedName name="solver_neg" localSheetId="6" hidden="1">1</definedName>
    <definedName name="solver_neg" localSheetId="5" hidden="1">1</definedName>
    <definedName name="solver_neg" localSheetId="4" hidden="1">1</definedName>
    <definedName name="solver_neg" localSheetId="3" hidden="1">1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eg" localSheetId="54" hidden="1">2</definedName>
    <definedName name="solver_neg" localSheetId="32" hidden="1">2</definedName>
    <definedName name="solver_neg" localSheetId="31" hidden="1">2</definedName>
    <definedName name="solver_neg" localSheetId="29" hidden="1">2</definedName>
    <definedName name="solver_neg" localSheetId="28" hidden="1">2</definedName>
    <definedName name="solver_neg" localSheetId="10" hidden="1">2</definedName>
    <definedName name="solver_neg" localSheetId="12" hidden="1">2</definedName>
    <definedName name="solver_nod" localSheetId="26" hidden="1">2147483647</definedName>
    <definedName name="solver_nod" localSheetId="30" hidden="1">2147483647</definedName>
    <definedName name="solver_nod" localSheetId="11" hidden="1">2147483647</definedName>
    <definedName name="solver_nod" localSheetId="22" hidden="1">2147483647</definedName>
    <definedName name="solver_nod" localSheetId="21" hidden="1">2147483647</definedName>
    <definedName name="solver_nod" localSheetId="17" hidden="1">2147483647</definedName>
    <definedName name="solver_nod" localSheetId="20" hidden="1">2147483647</definedName>
    <definedName name="solver_nod" localSheetId="9" hidden="1">2147483647</definedName>
    <definedName name="solver_nod" localSheetId="18" hidden="1">2147483647</definedName>
    <definedName name="solver_nod" localSheetId="15" hidden="1">2147483647</definedName>
    <definedName name="solver_nod" localSheetId="6" hidden="1">2147483647</definedName>
    <definedName name="solver_nod" localSheetId="5" hidden="1">2147483647</definedName>
    <definedName name="solver_nod" localSheetId="4" hidden="1">2147483647</definedName>
    <definedName name="solver_nod" localSheetId="3" hidden="1">2147483647</definedName>
    <definedName name="solver_nod" localSheetId="2" hidden="1">2147483647</definedName>
    <definedName name="solver_nod" localSheetId="1" hidden="1">2147483647</definedName>
    <definedName name="solver_nod" localSheetId="0" hidden="1">2147483647</definedName>
    <definedName name="solver_nod" localSheetId="10" hidden="1">2147483647</definedName>
    <definedName name="solver_nod" localSheetId="12" hidden="1">2147483647</definedName>
    <definedName name="solver_num" localSheetId="26" hidden="1">10</definedName>
    <definedName name="solver_num" localSheetId="30" hidden="1">10</definedName>
    <definedName name="solver_num" localSheetId="11" hidden="1">12</definedName>
    <definedName name="solver_num" localSheetId="22" hidden="1">14</definedName>
    <definedName name="solver_num" localSheetId="21" hidden="1">14</definedName>
    <definedName name="solver_num" localSheetId="17" hidden="1">17</definedName>
    <definedName name="solver_num" localSheetId="20" hidden="1">14</definedName>
    <definedName name="solver_num" localSheetId="9" hidden="1">12</definedName>
    <definedName name="solver_num" localSheetId="18" hidden="1">6</definedName>
    <definedName name="solver_num" localSheetId="15" hidden="1">15</definedName>
    <definedName name="solver_num" localSheetId="6" hidden="1">15</definedName>
    <definedName name="solver_num" localSheetId="5" hidden="1">15</definedName>
    <definedName name="solver_num" localSheetId="4" hidden="1">15</definedName>
    <definedName name="solver_num" localSheetId="3" hidden="1">15</definedName>
    <definedName name="solver_num" localSheetId="2" hidden="1">15</definedName>
    <definedName name="solver_num" localSheetId="1" hidden="1">15</definedName>
    <definedName name="solver_num" localSheetId="0" hidden="1">15</definedName>
    <definedName name="solver_num" localSheetId="54" hidden="1">8</definedName>
    <definedName name="solver_num" localSheetId="32" hidden="1">8</definedName>
    <definedName name="solver_num" localSheetId="31" hidden="1">8</definedName>
    <definedName name="solver_num" localSheetId="29" hidden="1">8</definedName>
    <definedName name="solver_num" localSheetId="28" hidden="1">8</definedName>
    <definedName name="solver_num" localSheetId="10" hidden="1">12</definedName>
    <definedName name="solver_num" localSheetId="12" hidden="1">12</definedName>
    <definedName name="solver_nwt" localSheetId="26" hidden="1">1</definedName>
    <definedName name="solver_nwt" localSheetId="30" hidden="1">1</definedName>
    <definedName name="solver_nwt" localSheetId="11" hidden="1">1</definedName>
    <definedName name="solver_nwt" localSheetId="22" hidden="1">1</definedName>
    <definedName name="solver_nwt" localSheetId="21" hidden="1">1</definedName>
    <definedName name="solver_nwt" localSheetId="17" hidden="1">1</definedName>
    <definedName name="solver_nwt" localSheetId="20" hidden="1">1</definedName>
    <definedName name="solver_nwt" localSheetId="9" hidden="1">1</definedName>
    <definedName name="solver_nwt" localSheetId="18" hidden="1">1</definedName>
    <definedName name="solver_nwt" localSheetId="15" hidden="1">1</definedName>
    <definedName name="solver_nwt" localSheetId="6" hidden="1">1</definedName>
    <definedName name="solver_nwt" localSheetId="5" hidden="1">1</definedName>
    <definedName name="solver_nwt" localSheetId="4" hidden="1">1</definedName>
    <definedName name="solver_nwt" localSheetId="3" hidden="1">1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nwt" localSheetId="54" hidden="1">1</definedName>
    <definedName name="solver_nwt" localSheetId="32" hidden="1">1</definedName>
    <definedName name="solver_nwt" localSheetId="31" hidden="1">1</definedName>
    <definedName name="solver_nwt" localSheetId="29" hidden="1">1</definedName>
    <definedName name="solver_nwt" localSheetId="28" hidden="1">1</definedName>
    <definedName name="solver_nwt" localSheetId="10" hidden="1">1</definedName>
    <definedName name="solver_nwt" localSheetId="12" hidden="1">1</definedName>
    <definedName name="solver_opt" localSheetId="26" hidden="1">'B''fast Cereal Form.'!$G$27</definedName>
    <definedName name="solver_opt" localSheetId="30" hidden="1">'Cost Minimization'!$G$27</definedName>
    <definedName name="solver_opt" localSheetId="11" hidden="1">'Fancy Clears '!$F$27</definedName>
    <definedName name="solver_opt" localSheetId="22" hidden="1">'Functional Flour'!$G$30</definedName>
    <definedName name="solver_opt" localSheetId="17" hidden="1">'Healthy Flour Sound Margins'!$D$19</definedName>
    <definedName name="solver_opt" localSheetId="20" hidden="1">'Healthy Flour Sound Margins (2'!$G$30</definedName>
    <definedName name="solver_opt" localSheetId="9" hidden="1">'Large Bakers'!$F$27</definedName>
    <definedName name="solver_opt" localSheetId="18" hidden="1">Multiblend!$F$13</definedName>
    <definedName name="solver_opt" localSheetId="15" hidden="1">'Multiblend (2)'!$F$13</definedName>
    <definedName name="solver_opt" localSheetId="6" hidden="1">'Production solution'!$F$13</definedName>
    <definedName name="solver_opt" localSheetId="5" hidden="1">'PS Scenario 1'!$F$13</definedName>
    <definedName name="solver_opt" localSheetId="4" hidden="1">'PS Scenario 1 (2)'!$F$13</definedName>
    <definedName name="solver_opt" localSheetId="3" hidden="1">'PS Scenario 1 (3)'!$F$13</definedName>
    <definedName name="solver_opt" localSheetId="2" hidden="1">'PS Scenario 1 (4)'!$F$13</definedName>
    <definedName name="solver_opt" localSheetId="1" hidden="1">'PS Scenario 1 (5)'!$F$13</definedName>
    <definedName name="solver_opt" localSheetId="0" hidden="1">'PS Scenario 1 (6)'!$F$13</definedName>
    <definedName name="solver_opt" localSheetId="54" hidden="1">Sheet1!$I$5</definedName>
    <definedName name="solver_opt" localSheetId="32" hidden="1">'Sheet1 (2)'!$I$5</definedName>
    <definedName name="solver_opt" localSheetId="31" hidden="1">'Sheet1 (3)'!$I$5</definedName>
    <definedName name="solver_opt" localSheetId="29" hidden="1">'Sheet1 (5)'!$I$5</definedName>
    <definedName name="solver_opt" localSheetId="28" hidden="1">'Sheet1 (6)'!$G$21</definedName>
    <definedName name="solver_opt" localSheetId="10" hidden="1">'Strong Bakers'!$F$27</definedName>
    <definedName name="solver_opt" localSheetId="12" hidden="1">'Whole Wheat Flour'!$F$27</definedName>
    <definedName name="solver_pre" localSheetId="26" hidden="1">0.000001</definedName>
    <definedName name="solver_pre" localSheetId="30" hidden="1">0.000001</definedName>
    <definedName name="solver_pre" localSheetId="11" hidden="1">0.000001</definedName>
    <definedName name="solver_pre" localSheetId="22" hidden="1">0.000001</definedName>
    <definedName name="solver_pre" localSheetId="21" hidden="1">0.000001</definedName>
    <definedName name="solver_pre" localSheetId="17" hidden="1">0.000001</definedName>
    <definedName name="solver_pre" localSheetId="20" hidden="1">0.000001</definedName>
    <definedName name="solver_pre" localSheetId="9" hidden="1">0.000001</definedName>
    <definedName name="solver_pre" localSheetId="18" hidden="1">0.000001</definedName>
    <definedName name="solver_pre" localSheetId="15" hidden="1">0.000001</definedName>
    <definedName name="solver_pre" localSheetId="6" hidden="1">0.000001</definedName>
    <definedName name="solver_pre" localSheetId="5" hidden="1">0.000001</definedName>
    <definedName name="solver_pre" localSheetId="4" hidden="1">0.000001</definedName>
    <definedName name="solver_pre" localSheetId="3" hidden="1">0.000001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pre" localSheetId="54" hidden="1">0.000001</definedName>
    <definedName name="solver_pre" localSheetId="32" hidden="1">0.000001</definedName>
    <definedName name="solver_pre" localSheetId="31" hidden="1">0.000001</definedName>
    <definedName name="solver_pre" localSheetId="29" hidden="1">0.000001</definedName>
    <definedName name="solver_pre" localSheetId="28" hidden="1">0.000001</definedName>
    <definedName name="solver_pre" localSheetId="10" hidden="1">0.000001</definedName>
    <definedName name="solver_pre" localSheetId="12" hidden="1">0.000001</definedName>
    <definedName name="solver_rbv" localSheetId="26" hidden="1">1</definedName>
    <definedName name="solver_rbv" localSheetId="30" hidden="1">1</definedName>
    <definedName name="solver_rbv" localSheetId="11" hidden="1">1</definedName>
    <definedName name="solver_rbv" localSheetId="22" hidden="1">1</definedName>
    <definedName name="solver_rbv" localSheetId="21" hidden="1">1</definedName>
    <definedName name="solver_rbv" localSheetId="17" hidden="1">1</definedName>
    <definedName name="solver_rbv" localSheetId="20" hidden="1">1</definedName>
    <definedName name="solver_rbv" localSheetId="9" hidden="1">1</definedName>
    <definedName name="solver_rbv" localSheetId="18" hidden="1">1</definedName>
    <definedName name="solver_rbv" localSheetId="15" hidden="1">1</definedName>
    <definedName name="solver_rbv" localSheetId="6" hidden="1">1</definedName>
    <definedName name="solver_rbv" localSheetId="5" hidden="1">1</definedName>
    <definedName name="solver_rbv" localSheetId="4" hidden="1">1</definedName>
    <definedName name="solver_rbv" localSheetId="3" hidden="1">1</definedName>
    <definedName name="solver_rbv" localSheetId="2" hidden="1">1</definedName>
    <definedName name="solver_rbv" localSheetId="1" hidden="1">1</definedName>
    <definedName name="solver_rbv" localSheetId="0" hidden="1">1</definedName>
    <definedName name="solver_rbv" localSheetId="10" hidden="1">1</definedName>
    <definedName name="solver_rbv" localSheetId="12" hidden="1">1</definedName>
    <definedName name="solver_rel1" localSheetId="26" hidden="1">3</definedName>
    <definedName name="solver_rel1" localSheetId="30" hidden="1">3</definedName>
    <definedName name="solver_rel1" localSheetId="11" hidden="1">3</definedName>
    <definedName name="solver_rel1" localSheetId="22" hidden="1">3</definedName>
    <definedName name="solver_rel1" localSheetId="21" hidden="1">1</definedName>
    <definedName name="solver_rel1" localSheetId="17" hidden="1">3</definedName>
    <definedName name="solver_rel1" localSheetId="20" hidden="1">3</definedName>
    <definedName name="solver_rel1" localSheetId="9" hidden="1">3</definedName>
    <definedName name="solver_rel1" localSheetId="18" hidden="1">1</definedName>
    <definedName name="solver_rel1" localSheetId="15" hidden="1">3</definedName>
    <definedName name="solver_rel1" localSheetId="6" hidden="1">3</definedName>
    <definedName name="solver_rel1" localSheetId="5" hidden="1">3</definedName>
    <definedName name="solver_rel1" localSheetId="4" hidden="1">3</definedName>
    <definedName name="solver_rel1" localSheetId="3" hidden="1">3</definedName>
    <definedName name="solver_rel1" localSheetId="2" hidden="1">3</definedName>
    <definedName name="solver_rel1" localSheetId="1" hidden="1">3</definedName>
    <definedName name="solver_rel1" localSheetId="0" hidden="1">3</definedName>
    <definedName name="solver_rel1" localSheetId="54" hidden="1">3</definedName>
    <definedName name="solver_rel1" localSheetId="32" hidden="1">3</definedName>
    <definedName name="solver_rel1" localSheetId="31" hidden="1">3</definedName>
    <definedName name="solver_rel1" localSheetId="29" hidden="1">3</definedName>
    <definedName name="solver_rel1" localSheetId="28" hidden="1">3</definedName>
    <definedName name="solver_rel1" localSheetId="10" hidden="1">3</definedName>
    <definedName name="solver_rel1" localSheetId="12" hidden="1">3</definedName>
    <definedName name="solver_rel10" localSheetId="26" hidden="1">3</definedName>
    <definedName name="solver_rel10" localSheetId="30" hidden="1">3</definedName>
    <definedName name="solver_rel10" localSheetId="11" hidden="1">1</definedName>
    <definedName name="solver_rel10" localSheetId="22" hidden="1">1</definedName>
    <definedName name="solver_rel10" localSheetId="21" hidden="1">3</definedName>
    <definedName name="solver_rel10" localSheetId="17" hidden="1">1</definedName>
    <definedName name="solver_rel10" localSheetId="20" hidden="1">2</definedName>
    <definedName name="solver_rel10" localSheetId="9" hidden="1">3</definedName>
    <definedName name="solver_rel10" localSheetId="15" hidden="1">1</definedName>
    <definedName name="solver_rel10" localSheetId="6" hidden="1">3</definedName>
    <definedName name="solver_rel10" localSheetId="5" hidden="1">3</definedName>
    <definedName name="solver_rel10" localSheetId="4" hidden="1">1</definedName>
    <definedName name="solver_rel10" localSheetId="3" hidden="1">3</definedName>
    <definedName name="solver_rel10" localSheetId="2" hidden="1">1</definedName>
    <definedName name="solver_rel10" localSheetId="1" hidden="1">3</definedName>
    <definedName name="solver_rel10" localSheetId="0" hidden="1">3</definedName>
    <definedName name="solver_rel10" localSheetId="10" hidden="1">3</definedName>
    <definedName name="solver_rel10" localSheetId="12" hidden="1">3</definedName>
    <definedName name="solver_rel11" localSheetId="11" hidden="1">3</definedName>
    <definedName name="solver_rel11" localSheetId="22" hidden="1">1</definedName>
    <definedName name="solver_rel11" localSheetId="21" hidden="1">3</definedName>
    <definedName name="solver_rel11" localSheetId="17" hidden="1">3</definedName>
    <definedName name="solver_rel11" localSheetId="20" hidden="1">1</definedName>
    <definedName name="solver_rel11" localSheetId="9" hidden="1">3</definedName>
    <definedName name="solver_rel11" localSheetId="15" hidden="1">1</definedName>
    <definedName name="solver_rel11" localSheetId="6" hidden="1">1</definedName>
    <definedName name="solver_rel11" localSheetId="5" hidden="1">1</definedName>
    <definedName name="solver_rel11" localSheetId="4" hidden="1">1</definedName>
    <definedName name="solver_rel11" localSheetId="3" hidden="1">1</definedName>
    <definedName name="solver_rel11" localSheetId="2" hidden="1">1</definedName>
    <definedName name="solver_rel11" localSheetId="1" hidden="1">1</definedName>
    <definedName name="solver_rel11" localSheetId="0" hidden="1">1</definedName>
    <definedName name="solver_rel11" localSheetId="10" hidden="1">3</definedName>
    <definedName name="solver_rel11" localSheetId="12" hidden="1">3</definedName>
    <definedName name="solver_rel12" localSheetId="11" hidden="1">3</definedName>
    <definedName name="solver_rel12" localSheetId="22" hidden="1">3</definedName>
    <definedName name="solver_rel12" localSheetId="21" hidden="1">3</definedName>
    <definedName name="solver_rel12" localSheetId="17" hidden="1">3</definedName>
    <definedName name="solver_rel12" localSheetId="20" hidden="1">1</definedName>
    <definedName name="solver_rel12" localSheetId="9" hidden="1">3</definedName>
    <definedName name="solver_rel12" localSheetId="15" hidden="1">1</definedName>
    <definedName name="solver_rel12" localSheetId="6" hidden="1">1</definedName>
    <definedName name="solver_rel12" localSheetId="5" hidden="1">1</definedName>
    <definedName name="solver_rel12" localSheetId="4" hidden="1">1</definedName>
    <definedName name="solver_rel12" localSheetId="3" hidden="1">1</definedName>
    <definedName name="solver_rel12" localSheetId="2" hidden="1">1</definedName>
    <definedName name="solver_rel12" localSheetId="1" hidden="1">1</definedName>
    <definedName name="solver_rel12" localSheetId="0" hidden="1">1</definedName>
    <definedName name="solver_rel12" localSheetId="10" hidden="1">3</definedName>
    <definedName name="solver_rel12" localSheetId="12" hidden="1">3</definedName>
    <definedName name="solver_rel13" localSheetId="22" hidden="1">3</definedName>
    <definedName name="solver_rel13" localSheetId="21" hidden="1">3</definedName>
    <definedName name="solver_rel13" localSheetId="17" hidden="1">1</definedName>
    <definedName name="solver_rel13" localSheetId="20" hidden="1">3</definedName>
    <definedName name="solver_rel13" localSheetId="15" hidden="1">3</definedName>
    <definedName name="solver_rel13" localSheetId="6" hidden="1">3</definedName>
    <definedName name="solver_rel13" localSheetId="5" hidden="1">3</definedName>
    <definedName name="solver_rel13" localSheetId="4" hidden="1">3</definedName>
    <definedName name="solver_rel13" localSheetId="3" hidden="1">3</definedName>
    <definedName name="solver_rel13" localSheetId="2" hidden="1">3</definedName>
    <definedName name="solver_rel13" localSheetId="1" hidden="1">3</definedName>
    <definedName name="solver_rel13" localSheetId="0" hidden="1">3</definedName>
    <definedName name="solver_rel14" localSheetId="22" hidden="1">1</definedName>
    <definedName name="solver_rel14" localSheetId="21" hidden="1">3</definedName>
    <definedName name="solver_rel14" localSheetId="17" hidden="1">3</definedName>
    <definedName name="solver_rel14" localSheetId="20" hidden="1">1</definedName>
    <definedName name="solver_rel14" localSheetId="15" hidden="1">3</definedName>
    <definedName name="solver_rel14" localSheetId="6" hidden="1">1</definedName>
    <definedName name="solver_rel14" localSheetId="5" hidden="1">1</definedName>
    <definedName name="solver_rel14" localSheetId="4" hidden="1">3</definedName>
    <definedName name="solver_rel14" localSheetId="3" hidden="1">1</definedName>
    <definedName name="solver_rel14" localSheetId="2" hidden="1">3</definedName>
    <definedName name="solver_rel14" localSheetId="1" hidden="1">1</definedName>
    <definedName name="solver_rel14" localSheetId="0" hidden="1">1</definedName>
    <definedName name="solver_rel15" localSheetId="22" hidden="1">1</definedName>
    <definedName name="solver_rel15" localSheetId="21" hidden="1">1</definedName>
    <definedName name="solver_rel15" localSheetId="17" hidden="1">3</definedName>
    <definedName name="solver_rel15" localSheetId="20" hidden="1">1</definedName>
    <definedName name="solver_rel15" localSheetId="15" hidden="1">3</definedName>
    <definedName name="solver_rel15" localSheetId="6" hidden="1">2</definedName>
    <definedName name="solver_rel15" localSheetId="5" hidden="1">2</definedName>
    <definedName name="solver_rel15" localSheetId="4" hidden="1">3</definedName>
    <definedName name="solver_rel15" localSheetId="3" hidden="1">2</definedName>
    <definedName name="solver_rel15" localSheetId="2" hidden="1">3</definedName>
    <definedName name="solver_rel15" localSheetId="1" hidden="1">2</definedName>
    <definedName name="solver_rel15" localSheetId="0" hidden="1">2</definedName>
    <definedName name="solver_rel16" localSheetId="17" hidden="1">3</definedName>
    <definedName name="solver_rel16" localSheetId="15" hidden="1">1</definedName>
    <definedName name="solver_rel16" localSheetId="6" hidden="1">1</definedName>
    <definedName name="solver_rel16" localSheetId="5" hidden="1">1</definedName>
    <definedName name="solver_rel16" localSheetId="4" hidden="1">1</definedName>
    <definedName name="solver_rel16" localSheetId="3" hidden="1">1</definedName>
    <definedName name="solver_rel16" localSheetId="2" hidden="1">1</definedName>
    <definedName name="solver_rel16" localSheetId="1" hidden="1">1</definedName>
    <definedName name="solver_rel16" localSheetId="0" hidden="1">1</definedName>
    <definedName name="solver_rel17" localSheetId="17" hidden="1">1</definedName>
    <definedName name="solver_rel2" localSheetId="26" hidden="1">1</definedName>
    <definedName name="solver_rel2" localSheetId="30" hidden="1">1</definedName>
    <definedName name="solver_rel2" localSheetId="11" hidden="1">3</definedName>
    <definedName name="solver_rel2" localSheetId="22" hidden="1">3</definedName>
    <definedName name="solver_rel2" localSheetId="21" hidden="1">3</definedName>
    <definedName name="solver_rel2" localSheetId="17" hidden="1">3</definedName>
    <definedName name="solver_rel2" localSheetId="20" hidden="1">3</definedName>
    <definedName name="solver_rel2" localSheetId="9" hidden="1">3</definedName>
    <definedName name="solver_rel2" localSheetId="18" hidden="1">1</definedName>
    <definedName name="solver_rel2" localSheetId="15" hidden="1">1</definedName>
    <definedName name="solver_rel2" localSheetId="6" hidden="1">3</definedName>
    <definedName name="solver_rel2" localSheetId="5" hidden="1">3</definedName>
    <definedName name="solver_rel2" localSheetId="4" hidden="1">1</definedName>
    <definedName name="solver_rel2" localSheetId="3" hidden="1">3</definedName>
    <definedName name="solver_rel2" localSheetId="2" hidden="1">1</definedName>
    <definedName name="solver_rel2" localSheetId="1" hidden="1">3</definedName>
    <definedName name="solver_rel2" localSheetId="0" hidden="1">3</definedName>
    <definedName name="solver_rel2" localSheetId="54" hidden="1">2</definedName>
    <definedName name="solver_rel2" localSheetId="32" hidden="1">2</definedName>
    <definedName name="solver_rel2" localSheetId="31" hidden="1">2</definedName>
    <definedName name="solver_rel2" localSheetId="29" hidden="1">2</definedName>
    <definedName name="solver_rel2" localSheetId="28" hidden="1">2</definedName>
    <definedName name="solver_rel2" localSheetId="10" hidden="1">3</definedName>
    <definedName name="solver_rel2" localSheetId="12" hidden="1">3</definedName>
    <definedName name="solver_rel3" localSheetId="26" hidden="1">1</definedName>
    <definedName name="solver_rel3" localSheetId="30" hidden="1">1</definedName>
    <definedName name="solver_rel3" localSheetId="11" hidden="1">3</definedName>
    <definedName name="solver_rel3" localSheetId="22" hidden="1">3</definedName>
    <definedName name="solver_rel3" localSheetId="21" hidden="1">3</definedName>
    <definedName name="solver_rel3" localSheetId="17" hidden="1">3</definedName>
    <definedName name="solver_rel3" localSheetId="20" hidden="1">3</definedName>
    <definedName name="solver_rel3" localSheetId="9" hidden="1">1</definedName>
    <definedName name="solver_rel3" localSheetId="18" hidden="1">3</definedName>
    <definedName name="solver_rel3" localSheetId="15" hidden="1">2</definedName>
    <definedName name="solver_rel3" localSheetId="6" hidden="1">3</definedName>
    <definedName name="solver_rel3" localSheetId="5" hidden="1">3</definedName>
    <definedName name="solver_rel3" localSheetId="4" hidden="1">2</definedName>
    <definedName name="solver_rel3" localSheetId="3" hidden="1">3</definedName>
    <definedName name="solver_rel3" localSheetId="2" hidden="1">2</definedName>
    <definedName name="solver_rel3" localSheetId="1" hidden="1">3</definedName>
    <definedName name="solver_rel3" localSheetId="0" hidden="1">3</definedName>
    <definedName name="solver_rel3" localSheetId="54" hidden="1">3</definedName>
    <definedName name="solver_rel3" localSheetId="32" hidden="1">3</definedName>
    <definedName name="solver_rel3" localSheetId="31" hidden="1">3</definedName>
    <definedName name="solver_rel3" localSheetId="29" hidden="1">3</definedName>
    <definedName name="solver_rel3" localSheetId="28" hidden="1">3</definedName>
    <definedName name="solver_rel3" localSheetId="10" hidden="1">1</definedName>
    <definedName name="solver_rel3" localSheetId="12" hidden="1">1</definedName>
    <definedName name="solver_rel4" localSheetId="26" hidden="1">3</definedName>
    <definedName name="solver_rel4" localSheetId="30" hidden="1">3</definedName>
    <definedName name="solver_rel4" localSheetId="11" hidden="1">1</definedName>
    <definedName name="solver_rel4" localSheetId="22" hidden="1">3</definedName>
    <definedName name="solver_rel4" localSheetId="21" hidden="1">1</definedName>
    <definedName name="solver_rel4" localSheetId="17" hidden="1">2</definedName>
    <definedName name="solver_rel4" localSheetId="20" hidden="1">3</definedName>
    <definedName name="solver_rel4" localSheetId="9" hidden="1">2</definedName>
    <definedName name="solver_rel4" localSheetId="18" hidden="1">3</definedName>
    <definedName name="solver_rel4" localSheetId="15" hidden="1">1</definedName>
    <definedName name="solver_rel4" localSheetId="6" hidden="1">1</definedName>
    <definedName name="solver_rel4" localSheetId="5" hidden="1">1</definedName>
    <definedName name="solver_rel4" localSheetId="4" hidden="1">1</definedName>
    <definedName name="solver_rel4" localSheetId="3" hidden="1">1</definedName>
    <definedName name="solver_rel4" localSheetId="2" hidden="1">1</definedName>
    <definedName name="solver_rel4" localSheetId="1" hidden="1">1</definedName>
    <definedName name="solver_rel4" localSheetId="0" hidden="1">1</definedName>
    <definedName name="solver_rel4" localSheetId="54" hidden="1">1</definedName>
    <definedName name="solver_rel4" localSheetId="32" hidden="1">1</definedName>
    <definedName name="solver_rel4" localSheetId="31" hidden="1">1</definedName>
    <definedName name="solver_rel4" localSheetId="29" hidden="1">1</definedName>
    <definedName name="solver_rel4" localSheetId="28" hidden="1">1</definedName>
    <definedName name="solver_rel4" localSheetId="10" hidden="1">2</definedName>
    <definedName name="solver_rel4" localSheetId="12" hidden="1">1</definedName>
    <definedName name="solver_rel5" localSheetId="26" hidden="1">1</definedName>
    <definedName name="solver_rel5" localSheetId="30" hidden="1">1</definedName>
    <definedName name="solver_rel5" localSheetId="11" hidden="1">1</definedName>
    <definedName name="solver_rel5" localSheetId="22" hidden="1">3</definedName>
    <definedName name="solver_rel5" localSheetId="21" hidden="1">1</definedName>
    <definedName name="solver_rel5" localSheetId="17" hidden="1">2</definedName>
    <definedName name="solver_rel5" localSheetId="20" hidden="1">1</definedName>
    <definedName name="solver_rel5" localSheetId="9" hidden="1">3</definedName>
    <definedName name="solver_rel5" localSheetId="18" hidden="1">3</definedName>
    <definedName name="solver_rel5" localSheetId="15" hidden="1">1</definedName>
    <definedName name="solver_rel5" localSheetId="6" hidden="1">1</definedName>
    <definedName name="solver_rel5" localSheetId="5" hidden="1">1</definedName>
    <definedName name="solver_rel5" localSheetId="4" hidden="1">1</definedName>
    <definedName name="solver_rel5" localSheetId="3" hidden="1">3</definedName>
    <definedName name="solver_rel5" localSheetId="2" hidden="1">1</definedName>
    <definedName name="solver_rel5" localSheetId="1" hidden="1">1</definedName>
    <definedName name="solver_rel5" localSheetId="0" hidden="1">1</definedName>
    <definedName name="solver_rel5" localSheetId="54" hidden="1">1</definedName>
    <definedName name="solver_rel5" localSheetId="32" hidden="1">1</definedName>
    <definedName name="solver_rel5" localSheetId="31" hidden="1">1</definedName>
    <definedName name="solver_rel5" localSheetId="29" hidden="1">1</definedName>
    <definedName name="solver_rel5" localSheetId="28" hidden="1">1</definedName>
    <definedName name="solver_rel5" localSheetId="10" hidden="1">3</definedName>
    <definedName name="solver_rel5" localSheetId="12" hidden="1">3</definedName>
    <definedName name="solver_rel6" localSheetId="26" hidden="1">3</definedName>
    <definedName name="solver_rel6" localSheetId="30" hidden="1">3</definedName>
    <definedName name="solver_rel6" localSheetId="11" hidden="1">3</definedName>
    <definedName name="solver_rel6" localSheetId="22" hidden="1">3</definedName>
    <definedName name="solver_rel6" localSheetId="21" hidden="1">1</definedName>
    <definedName name="solver_rel6" localSheetId="17" hidden="1">3</definedName>
    <definedName name="solver_rel6" localSheetId="20" hidden="1">3</definedName>
    <definedName name="solver_rel6" localSheetId="9" hidden="1">3</definedName>
    <definedName name="solver_rel6" localSheetId="18" hidden="1">1</definedName>
    <definedName name="solver_rel6" localSheetId="15" hidden="1">3</definedName>
    <definedName name="solver_rel6" localSheetId="6" hidden="1">3</definedName>
    <definedName name="solver_rel6" localSheetId="5" hidden="1">3</definedName>
    <definedName name="solver_rel6" localSheetId="4" hidden="1">3</definedName>
    <definedName name="solver_rel6" localSheetId="3" hidden="1">3</definedName>
    <definedName name="solver_rel6" localSheetId="2" hidden="1">3</definedName>
    <definedName name="solver_rel6" localSheetId="1" hidden="1">1</definedName>
    <definedName name="solver_rel6" localSheetId="0" hidden="1">3</definedName>
    <definedName name="solver_rel6" localSheetId="54" hidden="1">3</definedName>
    <definedName name="solver_rel6" localSheetId="32" hidden="1">3</definedName>
    <definedName name="solver_rel6" localSheetId="31" hidden="1">3</definedName>
    <definedName name="solver_rel6" localSheetId="29" hidden="1">3</definedName>
    <definedName name="solver_rel6" localSheetId="28" hidden="1">3</definedName>
    <definedName name="solver_rel6" localSheetId="10" hidden="1">3</definedName>
    <definedName name="solver_rel6" localSheetId="12" hidden="1">3</definedName>
    <definedName name="solver_rel7" localSheetId="26" hidden="1">2</definedName>
    <definedName name="solver_rel7" localSheetId="30" hidden="1">2</definedName>
    <definedName name="solver_rel7" localSheetId="11" hidden="1">3</definedName>
    <definedName name="solver_rel7" localSheetId="22" hidden="1">2</definedName>
    <definedName name="solver_rel7" localSheetId="21" hidden="1">3</definedName>
    <definedName name="solver_rel7" localSheetId="17" hidden="1">2</definedName>
    <definedName name="solver_rel7" localSheetId="20" hidden="1">3</definedName>
    <definedName name="solver_rel7" localSheetId="9" hidden="1">3</definedName>
    <definedName name="solver_rel7" localSheetId="15" hidden="1">3</definedName>
    <definedName name="solver_rel7" localSheetId="6" hidden="1">3</definedName>
    <definedName name="solver_rel7" localSheetId="5" hidden="1">3</definedName>
    <definedName name="solver_rel7" localSheetId="4" hidden="1">3</definedName>
    <definedName name="solver_rel7" localSheetId="3" hidden="1">1</definedName>
    <definedName name="solver_rel7" localSheetId="2" hidden="1">3</definedName>
    <definedName name="solver_rel7" localSheetId="1" hidden="1">3</definedName>
    <definedName name="solver_rel7" localSheetId="0" hidden="1">3</definedName>
    <definedName name="solver_rel7" localSheetId="54" hidden="1">3</definedName>
    <definedName name="solver_rel7" localSheetId="32" hidden="1">3</definedName>
    <definedName name="solver_rel7" localSheetId="31" hidden="1">3</definedName>
    <definedName name="solver_rel7" localSheetId="29" hidden="1">3</definedName>
    <definedName name="solver_rel7" localSheetId="28" hidden="1">3</definedName>
    <definedName name="solver_rel7" localSheetId="10" hidden="1">3</definedName>
    <definedName name="solver_rel7" localSheetId="12" hidden="1">3</definedName>
    <definedName name="solver_rel8" localSheetId="26" hidden="1">3</definedName>
    <definedName name="solver_rel8" localSheetId="30" hidden="1">3</definedName>
    <definedName name="solver_rel8" localSheetId="11" hidden="1">3</definedName>
    <definedName name="solver_rel8" localSheetId="22" hidden="1">3</definedName>
    <definedName name="solver_rel8" localSheetId="21" hidden="1">2</definedName>
    <definedName name="solver_rel8" localSheetId="17" hidden="1">2</definedName>
    <definedName name="solver_rel8" localSheetId="20" hidden="1">3</definedName>
    <definedName name="solver_rel8" localSheetId="9" hidden="1">1</definedName>
    <definedName name="solver_rel8" localSheetId="15" hidden="1">1</definedName>
    <definedName name="solver_rel8" localSheetId="6" hidden="1">1</definedName>
    <definedName name="solver_rel8" localSheetId="5" hidden="1">1</definedName>
    <definedName name="solver_rel8" localSheetId="4" hidden="1">1</definedName>
    <definedName name="solver_rel8" localSheetId="3" hidden="1">1</definedName>
    <definedName name="solver_rel8" localSheetId="2" hidden="1">1</definedName>
    <definedName name="solver_rel8" localSheetId="1" hidden="1">1</definedName>
    <definedName name="solver_rel8" localSheetId="0" hidden="1">1</definedName>
    <definedName name="solver_rel8" localSheetId="54" hidden="1">3</definedName>
    <definedName name="solver_rel8" localSheetId="32" hidden="1">3</definedName>
    <definedName name="solver_rel8" localSheetId="31" hidden="1">3</definedName>
    <definedName name="solver_rel8" localSheetId="29" hidden="1">3</definedName>
    <definedName name="solver_rel8" localSheetId="28" hidden="1">3</definedName>
    <definedName name="solver_rel8" localSheetId="10" hidden="1">1</definedName>
    <definedName name="solver_rel8" localSheetId="12" hidden="1">2</definedName>
    <definedName name="solver_rel9" localSheetId="26" hidden="1">3</definedName>
    <definedName name="solver_rel9" localSheetId="30" hidden="1">3</definedName>
    <definedName name="solver_rel9" localSheetId="11" hidden="1">2</definedName>
    <definedName name="solver_rel9" localSheetId="22" hidden="1">1</definedName>
    <definedName name="solver_rel9" localSheetId="21" hidden="1">3</definedName>
    <definedName name="solver_rel9" localSheetId="17" hidden="1">1</definedName>
    <definedName name="solver_rel9" localSheetId="20" hidden="1">3</definedName>
    <definedName name="solver_rel9" localSheetId="9" hidden="1">1</definedName>
    <definedName name="solver_rel9" localSheetId="15" hidden="1">3</definedName>
    <definedName name="solver_rel9" localSheetId="6" hidden="1">1</definedName>
    <definedName name="solver_rel9" localSheetId="5" hidden="1">1</definedName>
    <definedName name="solver_rel9" localSheetId="4" hidden="1">3</definedName>
    <definedName name="solver_rel9" localSheetId="3" hidden="1">1</definedName>
    <definedName name="solver_rel9" localSheetId="2" hidden="1">3</definedName>
    <definedName name="solver_rel9" localSheetId="1" hidden="1">3</definedName>
    <definedName name="solver_rel9" localSheetId="0" hidden="1">1</definedName>
    <definedName name="solver_rel9" localSheetId="10" hidden="1">1</definedName>
    <definedName name="solver_rel9" localSheetId="12" hidden="1">1</definedName>
    <definedName name="solver_rhs1" localSheetId="26" hidden="1">'B''fast Cereal Form.'!$F$18</definedName>
    <definedName name="solver_rhs1" localSheetId="30" hidden="1">'Cost Minimization'!$F$18</definedName>
    <definedName name="solver_rhs1" localSheetId="11" hidden="1">'Fancy Clears '!$G$20</definedName>
    <definedName name="solver_rhs1" localSheetId="22" hidden="1">0</definedName>
    <definedName name="solver_rhs1" localSheetId="21" hidden="1">'Gluten Free Comp.'!$G$21</definedName>
    <definedName name="solver_rhs1" localSheetId="17" hidden="1">0.8</definedName>
    <definedName name="solver_rhs1" localSheetId="20" hidden="1">0</definedName>
    <definedName name="solver_rhs1" localSheetId="9" hidden="1">0</definedName>
    <definedName name="solver_rhs1" localSheetId="18" hidden="1">Multiblend!$F$17</definedName>
    <definedName name="solver_rhs1" localSheetId="15" hidden="1">'Multiblend (2)'!$E$17</definedName>
    <definedName name="solver_rhs1" localSheetId="6" hidden="1">'Production solution'!$E$21</definedName>
    <definedName name="solver_rhs1" localSheetId="5" hidden="1">'PS Scenario 1'!$E$21</definedName>
    <definedName name="solver_rhs1" localSheetId="4" hidden="1">'PS Scenario 1 (2)'!$E$17</definedName>
    <definedName name="solver_rhs1" localSheetId="3" hidden="1">'PS Scenario 1 (3)'!$E$21</definedName>
    <definedName name="solver_rhs1" localSheetId="2" hidden="1">'PS Scenario 1 (4)'!$E$17</definedName>
    <definedName name="solver_rhs1" localSheetId="1" hidden="1">'PS Scenario 1 (5)'!$E$21</definedName>
    <definedName name="solver_rhs1" localSheetId="0" hidden="1">'PS Scenario 1 (6)'!$E$21</definedName>
    <definedName name="solver_rhs1" localSheetId="54" hidden="1">Sheet1!$F$16</definedName>
    <definedName name="solver_rhs1" localSheetId="32" hidden="1">'Sheet1 (2)'!$F$16</definedName>
    <definedName name="solver_rhs1" localSheetId="31" hidden="1">'Sheet1 (3)'!$F$16</definedName>
    <definedName name="solver_rhs1" localSheetId="29" hidden="1">'Sheet1 (5)'!$F$16</definedName>
    <definedName name="solver_rhs1" localSheetId="28" hidden="1">'Sheet1 (6)'!$F$25</definedName>
    <definedName name="solver_rhs1" localSheetId="10" hidden="1">0</definedName>
    <definedName name="solver_rhs1" localSheetId="12" hidden="1">0</definedName>
    <definedName name="solver_rhs10" localSheetId="26" hidden="1">0</definedName>
    <definedName name="solver_rhs10" localSheetId="30" hidden="1">0</definedName>
    <definedName name="solver_rhs10" localSheetId="11" hidden="1">'Fancy Clears '!$H$20</definedName>
    <definedName name="solver_rhs10" localSheetId="22" hidden="1">'Functional Flour'!$G$20</definedName>
    <definedName name="solver_rhs10" localSheetId="21" hidden="1">'Gluten Free Comp.'!$F$23</definedName>
    <definedName name="solver_rhs10" localSheetId="17" hidden="1">'Healthy Flour Sound Margins'!$D$15</definedName>
    <definedName name="solver_rhs10" localSheetId="20" hidden="1">'Healthy Flour Sound Margins (2'!$F$24</definedName>
    <definedName name="solver_rhs10" localSheetId="9" hidden="1">0</definedName>
    <definedName name="solver_rhs10" localSheetId="15" hidden="1">'Multiblend (2)'!$F$19</definedName>
    <definedName name="solver_rhs10" localSheetId="6" hidden="1">'Production solution'!$E$18</definedName>
    <definedName name="solver_rhs10" localSheetId="5" hidden="1">'PS Scenario 1'!$E$18</definedName>
    <definedName name="solver_rhs10" localSheetId="4" hidden="1">'PS Scenario 1 (2)'!$F$19</definedName>
    <definedName name="solver_rhs10" localSheetId="3" hidden="1">'PS Scenario 1 (3)'!$E$18</definedName>
    <definedName name="solver_rhs10" localSheetId="2" hidden="1">'PS Scenario 1 (4)'!$F$19</definedName>
    <definedName name="solver_rhs10" localSheetId="1" hidden="1">'PS Scenario 1 (5)'!$E$18</definedName>
    <definedName name="solver_rhs10" localSheetId="0" hidden="1">'PS Scenario 1 (6)'!$E$18</definedName>
    <definedName name="solver_rhs10" localSheetId="10" hidden="1">0</definedName>
    <definedName name="solver_rhs10" localSheetId="12" hidden="1">0</definedName>
    <definedName name="solver_rhs11" localSheetId="11" hidden="1">0</definedName>
    <definedName name="solver_rhs11" localSheetId="22" hidden="1">'Functional Flour'!$G$21</definedName>
    <definedName name="solver_rhs11" localSheetId="21" hidden="1">0</definedName>
    <definedName name="solver_rhs11" localSheetId="17" hidden="1">'Healthy Flour Sound Margins'!$C$14</definedName>
    <definedName name="solver_rhs11" localSheetId="20" hidden="1">'Healthy Flour Sound Margins (2'!$G$21</definedName>
    <definedName name="solver_rhs11" localSheetId="9" hidden="1">'Large Bakers'!$G$20</definedName>
    <definedName name="solver_rhs11" localSheetId="15" hidden="1">'Multiblend (2)'!$F$19</definedName>
    <definedName name="solver_rhs11" localSheetId="6" hidden="1">'Production solution'!$F$18</definedName>
    <definedName name="solver_rhs11" localSheetId="5" hidden="1">'PS Scenario 1'!$F$18</definedName>
    <definedName name="solver_rhs11" localSheetId="4" hidden="1">'PS Scenario 1 (2)'!$F$19</definedName>
    <definedName name="solver_rhs11" localSheetId="3" hidden="1">'PS Scenario 1 (3)'!$F$18</definedName>
    <definedName name="solver_rhs11" localSheetId="2" hidden="1">'PS Scenario 1 (4)'!$F$19</definedName>
    <definedName name="solver_rhs11" localSheetId="1" hidden="1">'PS Scenario 1 (5)'!$F$18</definedName>
    <definedName name="solver_rhs11" localSheetId="0" hidden="1">'PS Scenario 1 (6)'!$F$18</definedName>
    <definedName name="solver_rhs11" localSheetId="10" hidden="1">'Strong Bakers'!$G$20</definedName>
    <definedName name="solver_rhs11" localSheetId="12" hidden="1">'Whole Wheat Flour'!$G$20</definedName>
    <definedName name="solver_rhs12" localSheetId="11" hidden="1">0</definedName>
    <definedName name="solver_rhs12" localSheetId="22" hidden="1">'Functional Flour'!$F$20</definedName>
    <definedName name="solver_rhs12" localSheetId="21" hidden="1">0</definedName>
    <definedName name="solver_rhs12" localSheetId="17" hidden="1">'Healthy Flour Sound Margins'!$C$13</definedName>
    <definedName name="solver_rhs12" localSheetId="20" hidden="1">'Healthy Flour Sound Margins (2'!$G$20</definedName>
    <definedName name="solver_rhs12" localSheetId="9" hidden="1">0</definedName>
    <definedName name="solver_rhs12" localSheetId="15" hidden="1">'Multiblend (2)'!$F$21</definedName>
    <definedName name="solver_rhs12" localSheetId="6" hidden="1">'Production solution'!$F$17</definedName>
    <definedName name="solver_rhs12" localSheetId="5" hidden="1">'PS Scenario 1'!$F$17</definedName>
    <definedName name="solver_rhs12" localSheetId="4" hidden="1">'PS Scenario 1 (2)'!$F$21</definedName>
    <definedName name="solver_rhs12" localSheetId="3" hidden="1">'PS Scenario 1 (3)'!$F$17</definedName>
    <definedName name="solver_rhs12" localSheetId="2" hidden="1">'PS Scenario 1 (4)'!$F$21</definedName>
    <definedName name="solver_rhs12" localSheetId="1" hidden="1">'PS Scenario 1 (5)'!$F$17</definedName>
    <definedName name="solver_rhs12" localSheetId="0" hidden="1">'PS Scenario 1 (6)'!$F$17</definedName>
    <definedName name="solver_rhs12" localSheetId="10" hidden="1">0</definedName>
    <definedName name="solver_rhs12" localSheetId="12" hidden="1">0</definedName>
    <definedName name="solver_rhs13" localSheetId="22" hidden="1">'Functional Flour'!$F$21</definedName>
    <definedName name="solver_rhs13" localSheetId="21" hidden="1">0</definedName>
    <definedName name="solver_rhs13" localSheetId="17" hidden="1">'Healthy Flour Sound Margins'!$D$13</definedName>
    <definedName name="solver_rhs13" localSheetId="20" hidden="1">'Healthy Flour Sound Margins (2'!$F$21</definedName>
    <definedName name="solver_rhs13" localSheetId="15" hidden="1">'Multiblend (2)'!$E$22</definedName>
    <definedName name="solver_rhs13" localSheetId="6" hidden="1">'Production solution'!$E$17</definedName>
    <definedName name="solver_rhs13" localSheetId="5" hidden="1">'PS Scenario 1'!$E$17</definedName>
    <definedName name="solver_rhs13" localSheetId="4" hidden="1">'PS Scenario 1 (2)'!$E$22</definedName>
    <definedName name="solver_rhs13" localSheetId="3" hidden="1">'PS Scenario 1 (3)'!$E$17</definedName>
    <definedName name="solver_rhs13" localSheetId="2" hidden="1">'PS Scenario 1 (4)'!$E$22</definedName>
    <definedName name="solver_rhs13" localSheetId="1" hidden="1">'PS Scenario 1 (5)'!$E$17</definedName>
    <definedName name="solver_rhs13" localSheetId="0" hidden="1">'PS Scenario 1 (6)'!$E$17</definedName>
    <definedName name="solver_rhs14" localSheetId="22" hidden="1">'Functional Flour'!$G$22</definedName>
    <definedName name="solver_rhs14" localSheetId="21" hidden="1">0</definedName>
    <definedName name="solver_rhs14" localSheetId="17" hidden="1">'Healthy Flour Sound Margins'!$C$12</definedName>
    <definedName name="solver_rhs14" localSheetId="20" hidden="1">'Healthy Flour Sound Margins (2'!$G$22</definedName>
    <definedName name="solver_rhs14" localSheetId="15" hidden="1">'Multiblend (2)'!$E$21</definedName>
    <definedName name="solver_rhs14" localSheetId="6" hidden="1">'Production solution'!$F$22</definedName>
    <definedName name="solver_rhs14" localSheetId="5" hidden="1">'PS Scenario 1'!$F$22</definedName>
    <definedName name="solver_rhs14" localSheetId="4" hidden="1">'PS Scenario 1 (2)'!$E$21</definedName>
    <definedName name="solver_rhs14" localSheetId="3" hidden="1">'PS Scenario 1 (3)'!$F$22</definedName>
    <definedName name="solver_rhs14" localSheetId="2" hidden="1">'PS Scenario 1 (4)'!$E$21</definedName>
    <definedName name="solver_rhs14" localSheetId="1" hidden="1">'PS Scenario 1 (5)'!$F$22</definedName>
    <definedName name="solver_rhs14" localSheetId="0" hidden="1">'PS Scenario 1 (6)'!$F$22</definedName>
    <definedName name="solver_rhs15" localSheetId="22" hidden="1">'Functional Flour'!$G$23</definedName>
    <definedName name="solver_rhs15" localSheetId="21" hidden="1">'Gluten Free Comp.'!$G$23</definedName>
    <definedName name="solver_rhs15" localSheetId="17" hidden="1">0</definedName>
    <definedName name="solver_rhs15" localSheetId="20" hidden="1">'Healthy Flour Sound Margins (2'!$G$23</definedName>
    <definedName name="solver_rhs15" localSheetId="15" hidden="1">'Multiblend (2)'!$E$21</definedName>
    <definedName name="solver_rhs15" localSheetId="6" hidden="1">'Production solution'!$E$22</definedName>
    <definedName name="solver_rhs15" localSheetId="5" hidden="1">'PS Scenario 1'!$E$22</definedName>
    <definedName name="solver_rhs15" localSheetId="4" hidden="1">'PS Scenario 1 (2)'!$E$21</definedName>
    <definedName name="solver_rhs15" localSheetId="3" hidden="1">'PS Scenario 1 (3)'!$E$22</definedName>
    <definedName name="solver_rhs15" localSheetId="2" hidden="1">'PS Scenario 1 (4)'!$E$21</definedName>
    <definedName name="solver_rhs15" localSheetId="1" hidden="1">'PS Scenario 1 (5)'!$E$22</definedName>
    <definedName name="solver_rhs15" localSheetId="0" hidden="1">'PS Scenario 1 (6)'!$E$22</definedName>
    <definedName name="solver_rhs16" localSheetId="17" hidden="1">0</definedName>
    <definedName name="solver_rhs16" localSheetId="15" hidden="1">'Multiblend (2)'!$F$19</definedName>
    <definedName name="solver_rhs16" localSheetId="6" hidden="1">'Production solution'!$F$19</definedName>
    <definedName name="solver_rhs16" localSheetId="5" hidden="1">'PS Scenario 1'!$F$19</definedName>
    <definedName name="solver_rhs16" localSheetId="4" hidden="1">'PS Scenario 1 (2)'!$F$19</definedName>
    <definedName name="solver_rhs16" localSheetId="3" hidden="1">'PS Scenario 1 (3)'!$F$19</definedName>
    <definedName name="solver_rhs16" localSheetId="2" hidden="1">'PS Scenario 1 (4)'!$F$19</definedName>
    <definedName name="solver_rhs16" localSheetId="1" hidden="1">'PS Scenario 1 (5)'!$F$19</definedName>
    <definedName name="solver_rhs16" localSheetId="0" hidden="1">'PS Scenario 1 (6)'!$F$19</definedName>
    <definedName name="solver_rhs17" localSheetId="17" hidden="1">'Healthy Flour Sound Margins'!$D$12</definedName>
    <definedName name="solver_rhs2" localSheetId="26" hidden="1">'B''fast Cereal Form.'!$G$18</definedName>
    <definedName name="solver_rhs2" localSheetId="30" hidden="1">'Cost Minimization'!$G$18</definedName>
    <definedName name="solver_rhs2" localSheetId="11" hidden="1">0</definedName>
    <definedName name="solver_rhs2" localSheetId="22" hidden="1">0.3</definedName>
    <definedName name="solver_rhs2" localSheetId="21" hidden="1">'Gluten Free Comp.'!$F$20</definedName>
    <definedName name="solver_rhs2" localSheetId="17" hidden="1">0</definedName>
    <definedName name="solver_rhs2" localSheetId="20" hidden="1">0</definedName>
    <definedName name="solver_rhs2" localSheetId="9" hidden="1">0</definedName>
    <definedName name="solver_rhs2" localSheetId="18" hidden="1">2000</definedName>
    <definedName name="solver_rhs2" localSheetId="15" hidden="1">'Multiblend (2)'!$F$22</definedName>
    <definedName name="solver_rhs2" localSheetId="6" hidden="1">'Production solution'!$E$21</definedName>
    <definedName name="solver_rhs2" localSheetId="5" hidden="1">'PS Scenario 1'!$E$21</definedName>
    <definedName name="solver_rhs2" localSheetId="4" hidden="1">'PS Scenario 1 (2)'!$F$22</definedName>
    <definedName name="solver_rhs2" localSheetId="3" hidden="1">'PS Scenario 1 (3)'!$E$21</definedName>
    <definedName name="solver_rhs2" localSheetId="2" hidden="1">'PS Scenario 1 (4)'!$F$22</definedName>
    <definedName name="solver_rhs2" localSheetId="1" hidden="1">'PS Scenario 1 (5)'!$E$21</definedName>
    <definedName name="solver_rhs2" localSheetId="0" hidden="1">'PS Scenario 1 (6)'!$E$21</definedName>
    <definedName name="solver_rhs2" localSheetId="54" hidden="1">Sheet1!$F$18</definedName>
    <definedName name="solver_rhs2" localSheetId="32" hidden="1">'Sheet1 (2)'!$F$18</definedName>
    <definedName name="solver_rhs2" localSheetId="31" hidden="1">'Sheet1 (3)'!$F$18</definedName>
    <definedName name="solver_rhs2" localSheetId="29" hidden="1">'Sheet1 (5)'!$F$18</definedName>
    <definedName name="solver_rhs2" localSheetId="28" hidden="1">'Sheet1 (6)'!$F$27</definedName>
    <definedName name="solver_rhs2" localSheetId="10" hidden="1">0</definedName>
    <definedName name="solver_rhs2" localSheetId="12" hidden="1">0</definedName>
    <definedName name="solver_rhs3" localSheetId="26" hidden="1">'B''fast Cereal Form.'!$G$19</definedName>
    <definedName name="solver_rhs3" localSheetId="30" hidden="1">'Cost Minimization'!$G$19</definedName>
    <definedName name="solver_rhs3" localSheetId="11" hidden="1">0</definedName>
    <definedName name="solver_rhs3" localSheetId="22" hidden="1">0</definedName>
    <definedName name="solver_rhs3" localSheetId="21" hidden="1">'Gluten Free Comp.'!$F$21</definedName>
    <definedName name="solver_rhs3" localSheetId="17" hidden="1">0</definedName>
    <definedName name="solver_rhs3" localSheetId="20" hidden="1">'Healthy Flour Sound Margins (2'!$F$20</definedName>
    <definedName name="solver_rhs3" localSheetId="9" hidden="1">'Large Bakers'!$H$20</definedName>
    <definedName name="solver_rhs3" localSheetId="18" hidden="1">100</definedName>
    <definedName name="solver_rhs3" localSheetId="15" hidden="1">'Multiblend (2)'!$E$22</definedName>
    <definedName name="solver_rhs3" localSheetId="6" hidden="1">'Production solution'!$E$22</definedName>
    <definedName name="solver_rhs3" localSheetId="5" hidden="1">'PS Scenario 1'!$E$22</definedName>
    <definedName name="solver_rhs3" localSheetId="4" hidden="1">'PS Scenario 1 (2)'!$E$22</definedName>
    <definedName name="solver_rhs3" localSheetId="3" hidden="1">'PS Scenario 1 (3)'!$E$22</definedName>
    <definedName name="solver_rhs3" localSheetId="2" hidden="1">'PS Scenario 1 (4)'!$E$22</definedName>
    <definedName name="solver_rhs3" localSheetId="1" hidden="1">'PS Scenario 1 (5)'!$E$22</definedName>
    <definedName name="solver_rhs3" localSheetId="0" hidden="1">'PS Scenario 1 (6)'!$E$22</definedName>
    <definedName name="solver_rhs3" localSheetId="54" hidden="1">Sheet1!$F$17</definedName>
    <definedName name="solver_rhs3" localSheetId="32" hidden="1">'Sheet1 (2)'!$F$17</definedName>
    <definedName name="solver_rhs3" localSheetId="31" hidden="1">'Sheet1 (3)'!$F$17</definedName>
    <definedName name="solver_rhs3" localSheetId="29" hidden="1">'Sheet1 (5)'!$F$17</definedName>
    <definedName name="solver_rhs3" localSheetId="28" hidden="1">'Sheet1 (6)'!$F$26</definedName>
    <definedName name="solver_rhs3" localSheetId="10" hidden="1">'Strong Bakers'!$H$20</definedName>
    <definedName name="solver_rhs3" localSheetId="12" hidden="1">'Whole Wheat Flour'!$H$20</definedName>
    <definedName name="solver_rhs4" localSheetId="26" hidden="1">'B''fast Cereal Form.'!$F$19</definedName>
    <definedName name="solver_rhs4" localSheetId="30" hidden="1">'Cost Minimization'!$F$19</definedName>
    <definedName name="solver_rhs4" localSheetId="11" hidden="1">'Fancy Clears '!$H$21</definedName>
    <definedName name="solver_rhs4" localSheetId="22" hidden="1">0</definedName>
    <definedName name="solver_rhs4" localSheetId="21" hidden="1">'Gluten Free Comp.'!$G$22</definedName>
    <definedName name="solver_rhs4" localSheetId="17" hidden="1">100</definedName>
    <definedName name="solver_rhs4" localSheetId="20" hidden="1">0</definedName>
    <definedName name="solver_rhs4" localSheetId="9" hidden="1">'Large Bakers'!$G$23</definedName>
    <definedName name="solver_rhs4" localSheetId="18" hidden="1">100</definedName>
    <definedName name="solver_rhs4" localSheetId="15" hidden="1">'Multiblend (2)'!$F$17</definedName>
    <definedName name="solver_rhs4" localSheetId="6" hidden="1">'Production solution'!$F$21</definedName>
    <definedName name="solver_rhs4" localSheetId="5" hidden="1">'PS Scenario 1'!$F$21</definedName>
    <definedName name="solver_rhs4" localSheetId="4" hidden="1">'PS Scenario 1 (2)'!$F$17</definedName>
    <definedName name="solver_rhs4" localSheetId="3" hidden="1">'PS Scenario 1 (3)'!$F$20</definedName>
    <definedName name="solver_rhs4" localSheetId="2" hidden="1">'PS Scenario 1 (4)'!$F$17</definedName>
    <definedName name="solver_rhs4" localSheetId="1" hidden="1">'PS Scenario 1 (5)'!$F$21</definedName>
    <definedName name="solver_rhs4" localSheetId="0" hidden="1">'PS Scenario 1 (6)'!$F$21</definedName>
    <definedName name="solver_rhs4" localSheetId="54" hidden="1">Sheet1!$G$16</definedName>
    <definedName name="solver_rhs4" localSheetId="32" hidden="1">'Sheet1 (2)'!$G$16</definedName>
    <definedName name="solver_rhs4" localSheetId="31" hidden="1">'Sheet1 (3)'!$G$16</definedName>
    <definedName name="solver_rhs4" localSheetId="29" hidden="1">'Sheet1 (5)'!$G$16</definedName>
    <definedName name="solver_rhs4" localSheetId="28" hidden="1">'Sheet1 (6)'!$G$25</definedName>
    <definedName name="solver_rhs4" localSheetId="10" hidden="1">'Strong Bakers'!$G$23</definedName>
    <definedName name="solver_rhs4" localSheetId="12" hidden="1">'Whole Wheat Flour'!$H$22</definedName>
    <definedName name="solver_rhs5" localSheetId="26" hidden="1">'B''fast Cereal Form.'!$G$20</definedName>
    <definedName name="solver_rhs5" localSheetId="30" hidden="1">'Cost Minimization'!$G$20</definedName>
    <definedName name="solver_rhs5" localSheetId="11" hidden="1">'Fancy Clears '!$H$22</definedName>
    <definedName name="solver_rhs5" localSheetId="22" hidden="1">'Functional Flour'!$F$23</definedName>
    <definedName name="solver_rhs5" localSheetId="21" hidden="1">'Gluten Free Comp.'!$G$20</definedName>
    <definedName name="solver_rhs5" localSheetId="17" hidden="1">100</definedName>
    <definedName name="solver_rhs5" localSheetId="20" hidden="1">'Healthy Flour Sound Margins (2'!$G$23</definedName>
    <definedName name="solver_rhs5" localSheetId="9" hidden="1">'Large Bakers'!$G$22</definedName>
    <definedName name="solver_rhs5" localSheetId="18" hidden="1">120</definedName>
    <definedName name="solver_rhs5" localSheetId="15" hidden="1">'Multiblend (2)'!$F$18</definedName>
    <definedName name="solver_rhs5" localSheetId="6" hidden="1">'Production solution'!$F$19</definedName>
    <definedName name="solver_rhs5" localSheetId="5" hidden="1">'PS Scenario 1'!$F$19</definedName>
    <definedName name="solver_rhs5" localSheetId="4" hidden="1">'PS Scenario 1 (2)'!$F$18</definedName>
    <definedName name="solver_rhs5" localSheetId="3" hidden="1">'PS Scenario 1 (3)'!$E$20</definedName>
    <definedName name="solver_rhs5" localSheetId="2" hidden="1">'PS Scenario 1 (4)'!$F$18</definedName>
    <definedName name="solver_rhs5" localSheetId="1" hidden="1">'PS Scenario 1 (5)'!$F$19</definedName>
    <definedName name="solver_rhs5" localSheetId="0" hidden="1">'PS Scenario 1 (6)'!$F$19</definedName>
    <definedName name="solver_rhs5" localSheetId="54" hidden="1">Sheet1!$G$17</definedName>
    <definedName name="solver_rhs5" localSheetId="32" hidden="1">'Sheet1 (2)'!$G$17</definedName>
    <definedName name="solver_rhs5" localSheetId="31" hidden="1">'Sheet1 (3)'!$G$17</definedName>
    <definedName name="solver_rhs5" localSheetId="29" hidden="1">'Sheet1 (5)'!$G$17</definedName>
    <definedName name="solver_rhs5" localSheetId="28" hidden="1">'Sheet1 (6)'!$G$26</definedName>
    <definedName name="solver_rhs5" localSheetId="10" hidden="1">'Strong Bakers'!$G$22</definedName>
    <definedName name="solver_rhs5" localSheetId="12" hidden="1">'Whole Wheat Flour'!$G$21</definedName>
    <definedName name="solver_rhs6" localSheetId="26" hidden="1">'B''fast Cereal Form.'!$F$20</definedName>
    <definedName name="solver_rhs6" localSheetId="30" hidden="1">'Cost Minimization'!$F$20</definedName>
    <definedName name="solver_rhs6" localSheetId="11" hidden="1">'Fancy Clears '!$G$21</definedName>
    <definedName name="solver_rhs6" localSheetId="22" hidden="1">0</definedName>
    <definedName name="solver_rhs6" localSheetId="21" hidden="1">'Gluten Free Comp.'!$G$23</definedName>
    <definedName name="solver_rhs6" localSheetId="17" hidden="1">'Healthy Flour Sound Margins'!$C$15</definedName>
    <definedName name="solver_rhs6" localSheetId="20" hidden="1">0</definedName>
    <definedName name="solver_rhs6" localSheetId="9" hidden="1">0</definedName>
    <definedName name="solver_rhs6" localSheetId="18" hidden="1">500</definedName>
    <definedName name="solver_rhs6" localSheetId="15" hidden="1">'Multiblend (2)'!$E$18</definedName>
    <definedName name="solver_rhs6" localSheetId="6" hidden="1">'Production solution'!$E$19</definedName>
    <definedName name="solver_rhs6" localSheetId="5" hidden="1">'PS Scenario 1'!$E$19</definedName>
    <definedName name="solver_rhs6" localSheetId="4" hidden="1">'PS Scenario 1 (2)'!$E$18</definedName>
    <definedName name="solver_rhs6" localSheetId="3" hidden="1">'PS Scenario 1 (3)'!$E$19</definedName>
    <definedName name="solver_rhs6" localSheetId="2" hidden="1">'PS Scenario 1 (4)'!$E$18</definedName>
    <definedName name="solver_rhs6" localSheetId="1" hidden="1">'PS Scenario 1 (5)'!$F$19</definedName>
    <definedName name="solver_rhs6" localSheetId="0" hidden="1">'PS Scenario 1 (6)'!$E$19</definedName>
    <definedName name="solver_rhs6" localSheetId="54" hidden="1">0</definedName>
    <definedName name="solver_rhs6" localSheetId="32" hidden="1">0</definedName>
    <definedName name="solver_rhs6" localSheetId="31" hidden="1">0</definedName>
    <definedName name="solver_rhs6" localSheetId="29" hidden="1">0</definedName>
    <definedName name="solver_rhs6" localSheetId="28" hidden="1">0</definedName>
    <definedName name="solver_rhs6" localSheetId="10" hidden="1">0</definedName>
    <definedName name="solver_rhs6" localSheetId="12" hidden="1">0</definedName>
    <definedName name="solver_rhs7" localSheetId="26" hidden="1">'B''fast Cereal Form.'!$F$21</definedName>
    <definedName name="solver_rhs7" localSheetId="30" hidden="1">'Cost Minimization'!$F$21</definedName>
    <definedName name="solver_rhs7" localSheetId="11" hidden="1">0</definedName>
    <definedName name="solver_rhs7" localSheetId="22" hidden="1">'Functional Flour'!$F$24</definedName>
    <definedName name="solver_rhs7" localSheetId="21" hidden="1">'Gluten Free Comp.'!$F$22</definedName>
    <definedName name="solver_rhs7" localSheetId="17" hidden="1">'Healthy Flour Sound Margins'!$D$16</definedName>
    <definedName name="solver_rhs7" localSheetId="20" hidden="1">0</definedName>
    <definedName name="solver_rhs7" localSheetId="9" hidden="1">'Large Bakers'!$G$21</definedName>
    <definedName name="solver_rhs7" localSheetId="15" hidden="1">'Multiblend (2)'!$E$19</definedName>
    <definedName name="solver_rhs7" localSheetId="6" hidden="1">'Production solution'!$E$20</definedName>
    <definedName name="solver_rhs7" localSheetId="5" hidden="1">'PS Scenario 1'!$E$20</definedName>
    <definedName name="solver_rhs7" localSheetId="4" hidden="1">'PS Scenario 1 (2)'!$E$19</definedName>
    <definedName name="solver_rhs7" localSheetId="3" hidden="1">'PS Scenario 1 (3)'!$F$19</definedName>
    <definedName name="solver_rhs7" localSheetId="2" hidden="1">'PS Scenario 1 (4)'!$E$19</definedName>
    <definedName name="solver_rhs7" localSheetId="1" hidden="1">'PS Scenario 1 (5)'!$E$20</definedName>
    <definedName name="solver_rhs7" localSheetId="0" hidden="1">'PS Scenario 1 (6)'!$E$20</definedName>
    <definedName name="solver_rhs7" localSheetId="54" hidden="1">0</definedName>
    <definedName name="solver_rhs7" localSheetId="32" hidden="1">0</definedName>
    <definedName name="solver_rhs7" localSheetId="31" hidden="1">0</definedName>
    <definedName name="solver_rhs7" localSheetId="29" hidden="1">0</definedName>
    <definedName name="solver_rhs7" localSheetId="28" hidden="1">0</definedName>
    <definedName name="solver_rhs7" localSheetId="10" hidden="1">'Strong Bakers'!$G$21</definedName>
    <definedName name="solver_rhs7" localSheetId="12" hidden="1">'Whole Wheat Flour'!$G$22</definedName>
    <definedName name="solver_rhs8" localSheetId="26" hidden="1">0</definedName>
    <definedName name="solver_rhs8" localSheetId="30" hidden="1">0</definedName>
    <definedName name="solver_rhs8" localSheetId="11" hidden="1">'Fancy Clears '!$G$22</definedName>
    <definedName name="solver_rhs8" localSheetId="22" hidden="1">'Functional Flour'!$F$22</definedName>
    <definedName name="solver_rhs8" localSheetId="21" hidden="1">'Gluten Free Comp.'!$F$24</definedName>
    <definedName name="solver_rhs8" localSheetId="17" hidden="1">'Healthy Flour Sound Margins'!$C$16</definedName>
    <definedName name="solver_rhs8" localSheetId="20" hidden="1">'Healthy Flour Sound Margins (2'!$F$23</definedName>
    <definedName name="solver_rhs8" localSheetId="9" hidden="1">'Large Bakers'!$H$22</definedName>
    <definedName name="solver_rhs8" localSheetId="15" hidden="1">'Multiblend (2)'!$F$20</definedName>
    <definedName name="solver_rhs8" localSheetId="6" hidden="1">'Production solution'!$F$20</definedName>
    <definedName name="solver_rhs8" localSheetId="5" hidden="1">'PS Scenario 1'!$F$20</definedName>
    <definedName name="solver_rhs8" localSheetId="4" hidden="1">'PS Scenario 1 (2)'!$F$20</definedName>
    <definedName name="solver_rhs8" localSheetId="3" hidden="1">'PS Scenario 1 (3)'!$F$19</definedName>
    <definedName name="solver_rhs8" localSheetId="2" hidden="1">'PS Scenario 1 (4)'!$F$20</definedName>
    <definedName name="solver_rhs8" localSheetId="1" hidden="1">'PS Scenario 1 (5)'!$F$20</definedName>
    <definedName name="solver_rhs8" localSheetId="0" hidden="1">'PS Scenario 1 (6)'!$F$20</definedName>
    <definedName name="solver_rhs8" localSheetId="54" hidden="1">0</definedName>
    <definedName name="solver_rhs8" localSheetId="32" hidden="1">0</definedName>
    <definedName name="solver_rhs8" localSheetId="31" hidden="1">0</definedName>
    <definedName name="solver_rhs8" localSheetId="29" hidden="1">0</definedName>
    <definedName name="solver_rhs8" localSheetId="28" hidden="1">0</definedName>
    <definedName name="solver_rhs8" localSheetId="10" hidden="1">'Strong Bakers'!$H$22</definedName>
    <definedName name="solver_rhs8" localSheetId="12" hidden="1">'Whole Wheat Flour'!$G$23</definedName>
    <definedName name="solver_rhs9" localSheetId="26" hidden="1">0</definedName>
    <definedName name="solver_rhs9" localSheetId="30" hidden="1">0</definedName>
    <definedName name="solver_rhs9" localSheetId="11" hidden="1">'Fancy Clears '!$G$23</definedName>
    <definedName name="solver_rhs9" localSheetId="22" hidden="1">'Functional Flour'!$G$23</definedName>
    <definedName name="solver_rhs9" localSheetId="21" hidden="1">0</definedName>
    <definedName name="solver_rhs9" localSheetId="17" hidden="1">'Healthy Flour Sound Margins'!$D$14</definedName>
    <definedName name="solver_rhs9" localSheetId="20" hidden="1">'Healthy Flour Sound Margins (2'!$F$22</definedName>
    <definedName name="solver_rhs9" localSheetId="9" hidden="1">'Large Bakers'!$H$21</definedName>
    <definedName name="solver_rhs9" localSheetId="15" hidden="1">'Multiblend (2)'!$E$20</definedName>
    <definedName name="solver_rhs9" localSheetId="6" hidden="1">'Production solution'!$F$19</definedName>
    <definedName name="solver_rhs9" localSheetId="5" hidden="1">'PS Scenario 1'!$F$19</definedName>
    <definedName name="solver_rhs9" localSheetId="4" hidden="1">'PS Scenario 1 (2)'!$E$20</definedName>
    <definedName name="solver_rhs9" localSheetId="3" hidden="1">'PS Scenario 1 (3)'!$F$21</definedName>
    <definedName name="solver_rhs9" localSheetId="2" hidden="1">'PS Scenario 1 (4)'!$E$20</definedName>
    <definedName name="solver_rhs9" localSheetId="1" hidden="1">'PS Scenario 1 (5)'!$E$19</definedName>
    <definedName name="solver_rhs9" localSheetId="0" hidden="1">'PS Scenario 1 (6)'!$F$19</definedName>
    <definedName name="solver_rhs9" localSheetId="10" hidden="1">'Strong Bakers'!$H$21</definedName>
    <definedName name="solver_rhs9" localSheetId="12" hidden="1">'Whole Wheat Flour'!$H$21</definedName>
    <definedName name="solver_rlx" localSheetId="26" hidden="1">1</definedName>
    <definedName name="solver_rlx" localSheetId="30" hidden="1">1</definedName>
    <definedName name="solver_rlx" localSheetId="11" hidden="1">1</definedName>
    <definedName name="solver_rlx" localSheetId="22" hidden="1">1</definedName>
    <definedName name="solver_rlx" localSheetId="21" hidden="1">1</definedName>
    <definedName name="solver_rlx" localSheetId="17" hidden="1">1</definedName>
    <definedName name="solver_rlx" localSheetId="20" hidden="1">1</definedName>
    <definedName name="solver_rlx" localSheetId="9" hidden="1">1</definedName>
    <definedName name="solver_rlx" localSheetId="18" hidden="1">2</definedName>
    <definedName name="solver_rlx" localSheetId="15" hidden="1">2</definedName>
    <definedName name="solver_rlx" localSheetId="6" hidden="1">2</definedName>
    <definedName name="solver_rlx" localSheetId="5" hidden="1">2</definedName>
    <definedName name="solver_rlx" localSheetId="4" hidden="1">2</definedName>
    <definedName name="solver_rlx" localSheetId="3" hidden="1">2</definedName>
    <definedName name="solver_rlx" localSheetId="2" hidden="1">2</definedName>
    <definedName name="solver_rlx" localSheetId="1" hidden="1">2</definedName>
    <definedName name="solver_rlx" localSheetId="0" hidden="1">2</definedName>
    <definedName name="solver_rlx" localSheetId="10" hidden="1">1</definedName>
    <definedName name="solver_rlx" localSheetId="12" hidden="1">1</definedName>
    <definedName name="solver_rsd" localSheetId="26" hidden="1">0</definedName>
    <definedName name="solver_rsd" localSheetId="30" hidden="1">0</definedName>
    <definedName name="solver_rsd" localSheetId="11" hidden="1">0</definedName>
    <definedName name="solver_rsd" localSheetId="22" hidden="1">0</definedName>
    <definedName name="solver_rsd" localSheetId="21" hidden="1">0</definedName>
    <definedName name="solver_rsd" localSheetId="17" hidden="1">0</definedName>
    <definedName name="solver_rsd" localSheetId="20" hidden="1">0</definedName>
    <definedName name="solver_rsd" localSheetId="9" hidden="1">0</definedName>
    <definedName name="solver_rsd" localSheetId="18" hidden="1">0</definedName>
    <definedName name="solver_rsd" localSheetId="15" hidden="1">0</definedName>
    <definedName name="solver_rsd" localSheetId="6" hidden="1">0</definedName>
    <definedName name="solver_rsd" localSheetId="5" hidden="1">0</definedName>
    <definedName name="solver_rsd" localSheetId="4" hidden="1">0</definedName>
    <definedName name="solver_rsd" localSheetId="3" hidden="1">0</definedName>
    <definedName name="solver_rsd" localSheetId="2" hidden="1">0</definedName>
    <definedName name="solver_rsd" localSheetId="1" hidden="1">0</definedName>
    <definedName name="solver_rsd" localSheetId="0" hidden="1">0</definedName>
    <definedName name="solver_rsd" localSheetId="10" hidden="1">0</definedName>
    <definedName name="solver_rsd" localSheetId="12" hidden="1">0</definedName>
    <definedName name="solver_scl" localSheetId="26" hidden="1">2</definedName>
    <definedName name="solver_scl" localSheetId="30" hidden="1">2</definedName>
    <definedName name="solver_scl" localSheetId="11" hidden="1">2</definedName>
    <definedName name="solver_scl" localSheetId="22" hidden="1">2</definedName>
    <definedName name="solver_scl" localSheetId="21" hidden="1">2</definedName>
    <definedName name="solver_scl" localSheetId="17" hidden="1">2</definedName>
    <definedName name="solver_scl" localSheetId="20" hidden="1">2</definedName>
    <definedName name="solver_scl" localSheetId="9" hidden="1">2</definedName>
    <definedName name="solver_scl" localSheetId="18" hidden="1">1</definedName>
    <definedName name="solver_scl" localSheetId="15" hidden="1">1</definedName>
    <definedName name="solver_scl" localSheetId="6" hidden="1">1</definedName>
    <definedName name="solver_scl" localSheetId="5" hidden="1">1</definedName>
    <definedName name="solver_scl" localSheetId="4" hidden="1">1</definedName>
    <definedName name="solver_scl" localSheetId="3" hidden="1">1</definedName>
    <definedName name="solver_scl" localSheetId="2" hidden="1">1</definedName>
    <definedName name="solver_scl" localSheetId="1" hidden="1">1</definedName>
    <definedName name="solver_scl" localSheetId="0" hidden="1">1</definedName>
    <definedName name="solver_scl" localSheetId="54" hidden="1">2</definedName>
    <definedName name="solver_scl" localSheetId="32" hidden="1">2</definedName>
    <definedName name="solver_scl" localSheetId="31" hidden="1">2</definedName>
    <definedName name="solver_scl" localSheetId="29" hidden="1">2</definedName>
    <definedName name="solver_scl" localSheetId="28" hidden="1">2</definedName>
    <definedName name="solver_scl" localSheetId="10" hidden="1">2</definedName>
    <definedName name="solver_scl" localSheetId="12" hidden="1">2</definedName>
    <definedName name="solver_sho" localSheetId="26" hidden="1">2</definedName>
    <definedName name="solver_sho" localSheetId="30" hidden="1">2</definedName>
    <definedName name="solver_sho" localSheetId="11" hidden="1">2</definedName>
    <definedName name="solver_sho" localSheetId="22" hidden="1">2</definedName>
    <definedName name="solver_sho" localSheetId="21" hidden="1">2</definedName>
    <definedName name="solver_sho" localSheetId="17" hidden="1">2</definedName>
    <definedName name="solver_sho" localSheetId="20" hidden="1">2</definedName>
    <definedName name="solver_sho" localSheetId="9" hidden="1">2</definedName>
    <definedName name="solver_sho" localSheetId="18" hidden="1">2</definedName>
    <definedName name="solver_sho" localSheetId="15" hidden="1">2</definedName>
    <definedName name="solver_sho" localSheetId="6" hidden="1">2</definedName>
    <definedName name="solver_sho" localSheetId="5" hidden="1">2</definedName>
    <definedName name="solver_sho" localSheetId="4" hidden="1">2</definedName>
    <definedName name="solver_sho" localSheetId="3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sho" localSheetId="54" hidden="1">2</definedName>
    <definedName name="solver_sho" localSheetId="32" hidden="1">2</definedName>
    <definedName name="solver_sho" localSheetId="31" hidden="1">2</definedName>
    <definedName name="solver_sho" localSheetId="29" hidden="1">2</definedName>
    <definedName name="solver_sho" localSheetId="28" hidden="1">2</definedName>
    <definedName name="solver_sho" localSheetId="10" hidden="1">2</definedName>
    <definedName name="solver_sho" localSheetId="12" hidden="1">2</definedName>
    <definedName name="solver_ssz" localSheetId="26" hidden="1">100</definedName>
    <definedName name="solver_ssz" localSheetId="30" hidden="1">100</definedName>
    <definedName name="solver_ssz" localSheetId="11" hidden="1">100</definedName>
    <definedName name="solver_ssz" localSheetId="22" hidden="1">100</definedName>
    <definedName name="solver_ssz" localSheetId="21" hidden="1">100</definedName>
    <definedName name="solver_ssz" localSheetId="17" hidden="1">100</definedName>
    <definedName name="solver_ssz" localSheetId="20" hidden="1">100</definedName>
    <definedName name="solver_ssz" localSheetId="9" hidden="1">100</definedName>
    <definedName name="solver_ssz" localSheetId="18" hidden="1">100</definedName>
    <definedName name="solver_ssz" localSheetId="15" hidden="1">100</definedName>
    <definedName name="solver_ssz" localSheetId="6" hidden="1">100</definedName>
    <definedName name="solver_ssz" localSheetId="5" hidden="1">100</definedName>
    <definedName name="solver_ssz" localSheetId="4" hidden="1">100</definedName>
    <definedName name="solver_ssz" localSheetId="3" hidden="1">100</definedName>
    <definedName name="solver_ssz" localSheetId="2" hidden="1">100</definedName>
    <definedName name="solver_ssz" localSheetId="1" hidden="1">100</definedName>
    <definedName name="solver_ssz" localSheetId="0" hidden="1">100</definedName>
    <definedName name="solver_ssz" localSheetId="10" hidden="1">100</definedName>
    <definedName name="solver_ssz" localSheetId="12" hidden="1">100</definedName>
    <definedName name="solver_tim" localSheetId="26" hidden="1">100</definedName>
    <definedName name="solver_tim" localSheetId="30" hidden="1">100</definedName>
    <definedName name="solver_tim" localSheetId="11" hidden="1">100</definedName>
    <definedName name="solver_tim" localSheetId="22" hidden="1">100</definedName>
    <definedName name="solver_tim" localSheetId="21" hidden="1">100</definedName>
    <definedName name="solver_tim" localSheetId="17" hidden="1">100</definedName>
    <definedName name="solver_tim" localSheetId="20" hidden="1">100</definedName>
    <definedName name="solver_tim" localSheetId="9" hidden="1">100</definedName>
    <definedName name="solver_tim" localSheetId="18" hidden="1">2147483647</definedName>
    <definedName name="solver_tim" localSheetId="15" hidden="1">2147483647</definedName>
    <definedName name="solver_tim" localSheetId="6" hidden="1">2147483647</definedName>
    <definedName name="solver_tim" localSheetId="5" hidden="1">2147483647</definedName>
    <definedName name="solver_tim" localSheetId="4" hidden="1">2147483647</definedName>
    <definedName name="solver_tim" localSheetId="3" hidden="1">2147483647</definedName>
    <definedName name="solver_tim" localSheetId="2" hidden="1">2147483647</definedName>
    <definedName name="solver_tim" localSheetId="1" hidden="1">2147483647</definedName>
    <definedName name="solver_tim" localSheetId="0" hidden="1">2147483647</definedName>
    <definedName name="solver_tim" localSheetId="54" hidden="1">100</definedName>
    <definedName name="solver_tim" localSheetId="32" hidden="1">100</definedName>
    <definedName name="solver_tim" localSheetId="31" hidden="1">100</definedName>
    <definedName name="solver_tim" localSheetId="29" hidden="1">100</definedName>
    <definedName name="solver_tim" localSheetId="28" hidden="1">100</definedName>
    <definedName name="solver_tim" localSheetId="10" hidden="1">100</definedName>
    <definedName name="solver_tim" localSheetId="12" hidden="1">100</definedName>
    <definedName name="solver_tol" localSheetId="26" hidden="1">0.05</definedName>
    <definedName name="solver_tol" localSheetId="30" hidden="1">0.05</definedName>
    <definedName name="solver_tol" localSheetId="11" hidden="1">0.05</definedName>
    <definedName name="solver_tol" localSheetId="22" hidden="1">0.05</definedName>
    <definedName name="solver_tol" localSheetId="21" hidden="1">0.05</definedName>
    <definedName name="solver_tol" localSheetId="17" hidden="1">0.05</definedName>
    <definedName name="solver_tol" localSheetId="20" hidden="1">0.05</definedName>
    <definedName name="solver_tol" localSheetId="9" hidden="1">0.05</definedName>
    <definedName name="solver_tol" localSheetId="18" hidden="1">0.01</definedName>
    <definedName name="solver_tol" localSheetId="15" hidden="1">0.01</definedName>
    <definedName name="solver_tol" localSheetId="6" hidden="1">0.01</definedName>
    <definedName name="solver_tol" localSheetId="5" hidden="1">0.01</definedName>
    <definedName name="solver_tol" localSheetId="4" hidden="1">0.01</definedName>
    <definedName name="solver_tol" localSheetId="3" hidden="1">0.01</definedName>
    <definedName name="solver_tol" localSheetId="2" hidden="1">0.01</definedName>
    <definedName name="solver_tol" localSheetId="1" hidden="1">0.01</definedName>
    <definedName name="solver_tol" localSheetId="0" hidden="1">0.01</definedName>
    <definedName name="solver_tol" localSheetId="54" hidden="1">0.05</definedName>
    <definedName name="solver_tol" localSheetId="32" hidden="1">0.05</definedName>
    <definedName name="solver_tol" localSheetId="31" hidden="1">0.05</definedName>
    <definedName name="solver_tol" localSheetId="29" hidden="1">0.05</definedName>
    <definedName name="solver_tol" localSheetId="28" hidden="1">0.05</definedName>
    <definedName name="solver_tol" localSheetId="10" hidden="1">0.05</definedName>
    <definedName name="solver_tol" localSheetId="12" hidden="1">0.05</definedName>
    <definedName name="solver_typ" localSheetId="26" hidden="1">2</definedName>
    <definedName name="solver_typ" localSheetId="30" hidden="1">2</definedName>
    <definedName name="solver_typ" localSheetId="11" hidden="1">2</definedName>
    <definedName name="solver_typ" localSheetId="22" hidden="1">2</definedName>
    <definedName name="solver_typ" localSheetId="21" hidden="1">2</definedName>
    <definedName name="solver_typ" localSheetId="17" hidden="1">2</definedName>
    <definedName name="solver_typ" localSheetId="20" hidden="1">2</definedName>
    <definedName name="solver_typ" localSheetId="9" hidden="1">2</definedName>
    <definedName name="solver_typ" localSheetId="18" hidden="1">1</definedName>
    <definedName name="solver_typ" localSheetId="15" hidden="1">1</definedName>
    <definedName name="solver_typ" localSheetId="6" hidden="1">1</definedName>
    <definedName name="solver_typ" localSheetId="5" hidden="1">1</definedName>
    <definedName name="solver_typ" localSheetId="4" hidden="1">1</definedName>
    <definedName name="solver_typ" localSheetId="3" hidden="1">1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typ" localSheetId="54" hidden="1">2</definedName>
    <definedName name="solver_typ" localSheetId="32" hidden="1">2</definedName>
    <definedName name="solver_typ" localSheetId="31" hidden="1">2</definedName>
    <definedName name="solver_typ" localSheetId="29" hidden="1">2</definedName>
    <definedName name="solver_typ" localSheetId="28" hidden="1">2</definedName>
    <definedName name="solver_typ" localSheetId="10" hidden="1">2</definedName>
    <definedName name="solver_typ" localSheetId="12" hidden="1">2</definedName>
    <definedName name="solver_val" localSheetId="26" hidden="1">0</definedName>
    <definedName name="solver_val" localSheetId="30" hidden="1">0</definedName>
    <definedName name="solver_val" localSheetId="11" hidden="1">0</definedName>
    <definedName name="solver_val" localSheetId="22" hidden="1">0</definedName>
    <definedName name="solver_val" localSheetId="21" hidden="1">0</definedName>
    <definedName name="solver_val" localSheetId="17" hidden="1">0</definedName>
    <definedName name="solver_val" localSheetId="20" hidden="1">0</definedName>
    <definedName name="solver_val" localSheetId="9" hidden="1">0</definedName>
    <definedName name="solver_val" localSheetId="18" hidden="1">0</definedName>
    <definedName name="solver_val" localSheetId="15" hidden="1">0</definedName>
    <definedName name="solver_val" localSheetId="6" hidden="1">0</definedName>
    <definedName name="solver_val" localSheetId="5" hidden="1">0</definedName>
    <definedName name="solver_val" localSheetId="4" hidden="1">0</definedName>
    <definedName name="solver_val" localSheetId="3" hidden="1">0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al" localSheetId="54" hidden="1">0</definedName>
    <definedName name="solver_val" localSheetId="32" hidden="1">0</definedName>
    <definedName name="solver_val" localSheetId="31" hidden="1">0</definedName>
    <definedName name="solver_val" localSheetId="29" hidden="1">0</definedName>
    <definedName name="solver_val" localSheetId="28" hidden="1">0</definedName>
    <definedName name="solver_val" localSheetId="10" hidden="1">0</definedName>
    <definedName name="solver_val" localSheetId="12" hidden="1">0</definedName>
    <definedName name="solver_ver" localSheetId="26" hidden="1">3</definedName>
    <definedName name="solver_ver" localSheetId="30" hidden="1">3</definedName>
    <definedName name="solver_ver" localSheetId="11" hidden="1">3</definedName>
    <definedName name="solver_ver" localSheetId="22" hidden="1">3</definedName>
    <definedName name="solver_ver" localSheetId="21" hidden="1">3</definedName>
    <definedName name="solver_ver" localSheetId="17" hidden="1">3</definedName>
    <definedName name="solver_ver" localSheetId="20" hidden="1">3</definedName>
    <definedName name="solver_ver" localSheetId="9" hidden="1">3</definedName>
    <definedName name="solver_ver" localSheetId="18" hidden="1">3</definedName>
    <definedName name="solver_ver" localSheetId="15" hidden="1">3</definedName>
    <definedName name="solver_ver" localSheetId="6" hidden="1">3</definedName>
    <definedName name="solver_ver" localSheetId="5" hidden="1">3</definedName>
    <definedName name="solver_ver" localSheetId="4" hidden="1">3</definedName>
    <definedName name="solver_ver" localSheetId="3" hidden="1">3</definedName>
    <definedName name="solver_ver" localSheetId="2" hidden="1">3</definedName>
    <definedName name="solver_ver" localSheetId="1" hidden="1">3</definedName>
    <definedName name="solver_ver" localSheetId="0" hidden="1">3</definedName>
    <definedName name="solver_ver" localSheetId="10" hidden="1">3</definedName>
    <definedName name="solver_ver" localSheetId="12" hidden="1">3</definedName>
  </definedNames>
  <calcPr calcId="162913"/>
</workbook>
</file>

<file path=xl/calcChain.xml><?xml version="1.0" encoding="utf-8"?>
<calcChain xmlns="http://schemas.openxmlformats.org/spreadsheetml/2006/main">
  <c r="E10" i="58" l="1"/>
  <c r="E8" i="58"/>
  <c r="J6" i="58"/>
  <c r="J4" i="58"/>
  <c r="D23" i="41" l="1"/>
  <c r="D22" i="41"/>
  <c r="D21" i="41"/>
  <c r="D20" i="41"/>
  <c r="G21" i="57" l="1"/>
  <c r="G20" i="57"/>
  <c r="G19" i="57"/>
  <c r="G18" i="57"/>
  <c r="C15" i="57"/>
  <c r="G22" i="57" s="1"/>
  <c r="C5" i="57"/>
  <c r="C6" i="57" l="1"/>
  <c r="G21" i="56"/>
  <c r="G20" i="56"/>
  <c r="G19" i="56"/>
  <c r="G18" i="56"/>
  <c r="C15" i="56"/>
  <c r="G22" i="56" s="1"/>
  <c r="C5" i="56"/>
  <c r="G21" i="55"/>
  <c r="G20" i="55"/>
  <c r="G19" i="55"/>
  <c r="G18" i="55"/>
  <c r="C15" i="55"/>
  <c r="G22" i="55" s="1"/>
  <c r="C5" i="55"/>
  <c r="C6" i="55" s="1"/>
  <c r="G21" i="54"/>
  <c r="G20" i="54"/>
  <c r="G19" i="54"/>
  <c r="G18" i="54"/>
  <c r="C15" i="54"/>
  <c r="G22" i="54" s="1"/>
  <c r="C5" i="54"/>
  <c r="G21" i="53"/>
  <c r="G20" i="53"/>
  <c r="G19" i="53"/>
  <c r="G18" i="53"/>
  <c r="C15" i="53"/>
  <c r="G22" i="53" s="1"/>
  <c r="C5" i="53"/>
  <c r="G21" i="52"/>
  <c r="G20" i="52"/>
  <c r="G19" i="52"/>
  <c r="G18" i="52"/>
  <c r="C15" i="52"/>
  <c r="G22" i="52" s="1"/>
  <c r="C5" i="52"/>
  <c r="C27" i="52" l="1"/>
  <c r="C6" i="56"/>
  <c r="C6" i="54"/>
  <c r="C6" i="53"/>
  <c r="C6" i="52"/>
  <c r="C15" i="49"/>
  <c r="C5" i="49" l="1"/>
  <c r="O4" i="48"/>
  <c r="N4" i="48"/>
  <c r="M4" i="48"/>
  <c r="L4" i="48"/>
  <c r="D23" i="51"/>
  <c r="O7" i="48" s="1"/>
  <c r="D22" i="51"/>
  <c r="D21" i="51"/>
  <c r="M7" i="48" s="1"/>
  <c r="D20" i="51"/>
  <c r="L7" i="48" s="1"/>
  <c r="F16" i="51"/>
  <c r="I23" i="51" s="1"/>
  <c r="F15" i="51"/>
  <c r="I22" i="51" s="1"/>
  <c r="F14" i="51"/>
  <c r="I21" i="51" s="1"/>
  <c r="F13" i="51"/>
  <c r="I20" i="51" s="1"/>
  <c r="I9" i="51"/>
  <c r="G9" i="51"/>
  <c r="E9" i="51"/>
  <c r="C9" i="51"/>
  <c r="F5" i="57" l="1"/>
  <c r="F6" i="57" s="1"/>
  <c r="F5" i="56"/>
  <c r="F6" i="56" s="1"/>
  <c r="F5" i="53"/>
  <c r="F6" i="53" s="1"/>
  <c r="F5" i="52"/>
  <c r="F5" i="55"/>
  <c r="F6" i="55" s="1"/>
  <c r="F5" i="54"/>
  <c r="F6" i="54" s="1"/>
  <c r="N7" i="48"/>
  <c r="F5" i="49"/>
  <c r="F6" i="49" s="1"/>
  <c r="C6" i="49"/>
  <c r="F27" i="51"/>
  <c r="F4" i="57" l="1"/>
  <c r="F4" i="55"/>
  <c r="F4" i="54"/>
  <c r="F4" i="56"/>
  <c r="F4" i="53"/>
  <c r="F4" i="52"/>
  <c r="D7" i="48"/>
  <c r="F7" i="48" s="1"/>
  <c r="F4" i="49"/>
  <c r="F6" i="52"/>
  <c r="F27" i="52"/>
  <c r="G21" i="49"/>
  <c r="G20" i="49"/>
  <c r="G19" i="49"/>
  <c r="G18" i="49"/>
  <c r="G22" i="49"/>
  <c r="J7" i="48"/>
  <c r="J6" i="48"/>
  <c r="J5" i="48"/>
  <c r="J4" i="48"/>
  <c r="F7" i="55" l="1"/>
  <c r="F10" i="55" s="1"/>
  <c r="F7" i="56"/>
  <c r="F10" i="56" s="1"/>
  <c r="F7" i="57"/>
  <c r="F10" i="57" s="1"/>
  <c r="F7" i="52"/>
  <c r="F10" i="52" s="1"/>
  <c r="F7" i="54"/>
  <c r="F10" i="54" s="1"/>
  <c r="F7" i="53"/>
  <c r="F10" i="53" s="1"/>
  <c r="F7" i="49"/>
  <c r="F10" i="49" s="1"/>
  <c r="O9" i="48"/>
  <c r="M6" i="47"/>
  <c r="M7" i="47"/>
  <c r="M8" i="47"/>
  <c r="J10" i="47"/>
  <c r="J9" i="47"/>
  <c r="J8" i="47"/>
  <c r="J7" i="47"/>
  <c r="G14" i="47" s="1"/>
  <c r="J6" i="47"/>
  <c r="D14" i="47" s="1"/>
  <c r="J5" i="47"/>
  <c r="F10" i="46"/>
  <c r="F9" i="46"/>
  <c r="F8" i="46"/>
  <c r="F7" i="46"/>
  <c r="F6" i="46"/>
  <c r="F5" i="46"/>
  <c r="D23" i="45"/>
  <c r="O6" i="48" s="1"/>
  <c r="D22" i="45"/>
  <c r="D21" i="45"/>
  <c r="M6" i="48" s="1"/>
  <c r="D20" i="45"/>
  <c r="L6" i="48" s="1"/>
  <c r="D23" i="44"/>
  <c r="O5" i="48" s="1"/>
  <c r="D22" i="44"/>
  <c r="D21" i="44"/>
  <c r="M5" i="48" s="1"/>
  <c r="M9" i="48" s="1"/>
  <c r="D20" i="44"/>
  <c r="L5" i="48" s="1"/>
  <c r="L9" i="48" s="1"/>
  <c r="F16" i="45"/>
  <c r="I23" i="45" s="1"/>
  <c r="F15" i="45"/>
  <c r="I22" i="45" s="1"/>
  <c r="F14" i="45"/>
  <c r="I21" i="45" s="1"/>
  <c r="F13" i="45"/>
  <c r="I20" i="45" s="1"/>
  <c r="I9" i="45"/>
  <c r="G9" i="45"/>
  <c r="E9" i="45"/>
  <c r="C9" i="45"/>
  <c r="F16" i="44"/>
  <c r="I23" i="44" s="1"/>
  <c r="F15" i="44"/>
  <c r="I22" i="44" s="1"/>
  <c r="F14" i="44"/>
  <c r="I21" i="44" s="1"/>
  <c r="F13" i="44"/>
  <c r="I20" i="44" s="1"/>
  <c r="I9" i="44"/>
  <c r="G9" i="44"/>
  <c r="E9" i="44"/>
  <c r="C9" i="44"/>
  <c r="E14" i="47" l="1"/>
  <c r="F14" i="47"/>
  <c r="D5" i="57"/>
  <c r="D5" i="52"/>
  <c r="D5" i="56"/>
  <c r="D5" i="55"/>
  <c r="D5" i="54"/>
  <c r="D5" i="53"/>
  <c r="N5" i="48"/>
  <c r="D5" i="49"/>
  <c r="E5" i="57"/>
  <c r="E6" i="57" s="1"/>
  <c r="E5" i="56"/>
  <c r="E6" i="56" s="1"/>
  <c r="E5" i="55"/>
  <c r="E6" i="55" s="1"/>
  <c r="E5" i="54"/>
  <c r="E6" i="54" s="1"/>
  <c r="E5" i="53"/>
  <c r="E6" i="53" s="1"/>
  <c r="E5" i="52"/>
  <c r="E5" i="49"/>
  <c r="E6" i="49" s="1"/>
  <c r="N6" i="48"/>
  <c r="F27" i="45"/>
  <c r="F27" i="44"/>
  <c r="D4" i="57" l="1"/>
  <c r="D4" i="56"/>
  <c r="D4" i="55"/>
  <c r="D4" i="54"/>
  <c r="D4" i="53"/>
  <c r="D4" i="52"/>
  <c r="D4" i="49"/>
  <c r="D5" i="48"/>
  <c r="F5" i="48" s="1"/>
  <c r="E6" i="52"/>
  <c r="E27" i="52"/>
  <c r="D6" i="53"/>
  <c r="C13" i="53"/>
  <c r="G17" i="53" s="1"/>
  <c r="D6" i="52"/>
  <c r="D27" i="52"/>
  <c r="G27" i="52" s="1"/>
  <c r="C13" i="52"/>
  <c r="G17" i="52" s="1"/>
  <c r="E4" i="57"/>
  <c r="E4" i="56"/>
  <c r="E4" i="55"/>
  <c r="E4" i="54"/>
  <c r="E4" i="53"/>
  <c r="E4" i="52"/>
  <c r="D6" i="48"/>
  <c r="F6" i="48" s="1"/>
  <c r="E4" i="49"/>
  <c r="D6" i="54"/>
  <c r="C13" i="54"/>
  <c r="G17" i="54" s="1"/>
  <c r="D6" i="57"/>
  <c r="C13" i="57"/>
  <c r="G17" i="57" s="1"/>
  <c r="D6" i="49"/>
  <c r="C13" i="49"/>
  <c r="G17" i="49" s="1"/>
  <c r="D6" i="55"/>
  <c r="C13" i="55"/>
  <c r="G17" i="55" s="1"/>
  <c r="N9" i="48"/>
  <c r="D6" i="56"/>
  <c r="C13" i="56"/>
  <c r="G17" i="56" s="1"/>
  <c r="E24" i="43"/>
  <c r="E23" i="43"/>
  <c r="E22" i="43"/>
  <c r="E21" i="43"/>
  <c r="E18" i="43"/>
  <c r="E17" i="43"/>
  <c r="E16" i="43"/>
  <c r="E15" i="43"/>
  <c r="E14" i="43"/>
  <c r="E11" i="43"/>
  <c r="E8" i="43"/>
  <c r="E7" i="43"/>
  <c r="E6" i="43"/>
  <c r="E5" i="43"/>
  <c r="E4" i="43"/>
  <c r="D7" i="57" l="1"/>
  <c r="D10" i="57" s="1"/>
  <c r="D7" i="55"/>
  <c r="D10" i="55" s="1"/>
  <c r="D7" i="56"/>
  <c r="D10" i="56" s="1"/>
  <c r="D7" i="54"/>
  <c r="D10" i="54" s="1"/>
  <c r="D7" i="52"/>
  <c r="D10" i="52" s="1"/>
  <c r="D7" i="49"/>
  <c r="D10" i="49" s="1"/>
  <c r="D7" i="53"/>
  <c r="D10" i="53" s="1"/>
  <c r="E7" i="57"/>
  <c r="E10" i="57" s="1"/>
  <c r="E7" i="54"/>
  <c r="E10" i="54" s="1"/>
  <c r="E7" i="53"/>
  <c r="E10" i="53" s="1"/>
  <c r="E7" i="55"/>
  <c r="E10" i="55" s="1"/>
  <c r="E7" i="56"/>
  <c r="E10" i="56" s="1"/>
  <c r="E7" i="49"/>
  <c r="E10" i="49" s="1"/>
  <c r="E7" i="52"/>
  <c r="E10" i="52" s="1"/>
  <c r="E24" i="42"/>
  <c r="E23" i="42"/>
  <c r="E22" i="42"/>
  <c r="E21" i="42"/>
  <c r="E18" i="42"/>
  <c r="E17" i="42"/>
  <c r="E16" i="42"/>
  <c r="E15" i="42"/>
  <c r="E14" i="42"/>
  <c r="E11" i="42"/>
  <c r="E8" i="42" l="1"/>
  <c r="E7" i="42"/>
  <c r="E6" i="42"/>
  <c r="E5" i="42"/>
  <c r="E4" i="42"/>
  <c r="F16" i="41" l="1"/>
  <c r="F15" i="41" l="1"/>
  <c r="I22" i="41" s="1"/>
  <c r="F14" i="41"/>
  <c r="I21" i="41" s="1"/>
  <c r="F13" i="41"/>
  <c r="I20" i="41" s="1"/>
  <c r="I9" i="41"/>
  <c r="I23" i="41" s="1"/>
  <c r="G9" i="41"/>
  <c r="E9" i="41"/>
  <c r="C9" i="41"/>
  <c r="F27" i="41" l="1"/>
  <c r="G21" i="40"/>
  <c r="G20" i="40"/>
  <c r="G19" i="40"/>
  <c r="G18" i="40"/>
  <c r="C4" i="57" l="1"/>
  <c r="C4" i="54"/>
  <c r="C4" i="53"/>
  <c r="C4" i="56"/>
  <c r="C4" i="52"/>
  <c r="C4" i="55"/>
  <c r="D4" i="48"/>
  <c r="F4" i="48" s="1"/>
  <c r="C4" i="49"/>
  <c r="C15" i="40"/>
  <c r="G22" i="40" s="1"/>
  <c r="C13" i="40"/>
  <c r="G17" i="40" s="1"/>
  <c r="F10" i="40"/>
  <c r="E10" i="40"/>
  <c r="D10" i="40"/>
  <c r="C10" i="40"/>
  <c r="C13" i="39"/>
  <c r="C7" i="49" l="1"/>
  <c r="C10" i="49" s="1"/>
  <c r="F13" i="49" s="1"/>
  <c r="C7" i="57"/>
  <c r="C10" i="57" s="1"/>
  <c r="F13" i="57" s="1"/>
  <c r="C7" i="54"/>
  <c r="C10" i="54" s="1"/>
  <c r="F13" i="54" s="1"/>
  <c r="C7" i="56"/>
  <c r="C10" i="56" s="1"/>
  <c r="F13" i="56" s="1"/>
  <c r="C7" i="52"/>
  <c r="C10" i="52" s="1"/>
  <c r="F13" i="52" s="1"/>
  <c r="C7" i="55"/>
  <c r="C10" i="55" s="1"/>
  <c r="F13" i="55" s="1"/>
  <c r="C7" i="53"/>
  <c r="C10" i="53" s="1"/>
  <c r="F13" i="53" s="1"/>
  <c r="F13" i="40"/>
  <c r="C15" i="39"/>
  <c r="F10" i="39" l="1"/>
  <c r="E10" i="39"/>
  <c r="D10" i="39"/>
  <c r="C10" i="39"/>
  <c r="F13" i="39" l="1"/>
  <c r="E16" i="33"/>
  <c r="G8" i="33" l="1"/>
  <c r="F8" i="33"/>
  <c r="E8" i="33"/>
  <c r="D8" i="33"/>
  <c r="C8" i="33"/>
  <c r="E15" i="33"/>
  <c r="E14" i="33"/>
  <c r="E13" i="33"/>
  <c r="E12" i="33"/>
  <c r="F16" i="37" l="1"/>
  <c r="H24" i="37" s="1"/>
  <c r="F15" i="37"/>
  <c r="H23" i="37" s="1"/>
  <c r="F14" i="37"/>
  <c r="H22" i="37" s="1"/>
  <c r="F13" i="37"/>
  <c r="H21" i="37" s="1"/>
  <c r="F12" i="37"/>
  <c r="H20" i="37" s="1"/>
  <c r="O8" i="37"/>
  <c r="L8" i="37"/>
  <c r="I8" i="37"/>
  <c r="F8" i="37"/>
  <c r="C8" i="37"/>
  <c r="G30" i="37" l="1"/>
  <c r="J9" i="36"/>
  <c r="I9" i="36"/>
  <c r="H9" i="36"/>
  <c r="G9" i="36"/>
  <c r="K9" i="36" s="1"/>
  <c r="J8" i="36"/>
  <c r="K8" i="36" s="1"/>
  <c r="I8" i="36"/>
  <c r="H8" i="36"/>
  <c r="G8" i="36"/>
  <c r="J7" i="36"/>
  <c r="K7" i="36" s="1"/>
  <c r="I7" i="36"/>
  <c r="H7" i="36"/>
  <c r="G7" i="36"/>
  <c r="J6" i="36"/>
  <c r="I6" i="36"/>
  <c r="H6" i="36"/>
  <c r="G6" i="36"/>
  <c r="K6" i="36" s="1"/>
  <c r="J5" i="36"/>
  <c r="I5" i="36"/>
  <c r="H5" i="36"/>
  <c r="G5" i="36"/>
  <c r="K5" i="36" s="1"/>
  <c r="J4" i="36"/>
  <c r="I4" i="36"/>
  <c r="H4" i="36"/>
  <c r="G4" i="36"/>
  <c r="K4" i="36" s="1"/>
  <c r="F16" i="35" l="1"/>
  <c r="H24" i="35" s="1"/>
  <c r="F15" i="35"/>
  <c r="H23" i="35" s="1"/>
  <c r="F14" i="35"/>
  <c r="H22" i="35" s="1"/>
  <c r="F13" i="35"/>
  <c r="H21" i="35" s="1"/>
  <c r="F12" i="35"/>
  <c r="H20" i="35" s="1"/>
  <c r="O8" i="35"/>
  <c r="L8" i="35"/>
  <c r="I8" i="35"/>
  <c r="F8" i="35"/>
  <c r="C8" i="35"/>
  <c r="G30" i="35" l="1"/>
  <c r="C8" i="31"/>
  <c r="F8" i="31"/>
  <c r="F12" i="31"/>
  <c r="F13" i="31"/>
  <c r="F14" i="31"/>
  <c r="F15" i="31"/>
  <c r="F16" i="31"/>
  <c r="D19" i="33" l="1"/>
  <c r="H23" i="31"/>
  <c r="O8" i="31"/>
  <c r="L8" i="31"/>
  <c r="H24" i="31" l="1"/>
  <c r="H22" i="31"/>
  <c r="H21" i="31"/>
  <c r="H20" i="31"/>
  <c r="I8" i="31"/>
  <c r="F14" i="29"/>
  <c r="H21" i="29" s="1"/>
  <c r="F13" i="29"/>
  <c r="H20" i="29" s="1"/>
  <c r="F12" i="29"/>
  <c r="H19" i="29" s="1"/>
  <c r="F11" i="29"/>
  <c r="H18" i="29" s="1"/>
  <c r="I7" i="29"/>
  <c r="F7" i="29"/>
  <c r="C7" i="29"/>
  <c r="G27" i="29" l="1"/>
  <c r="G30" i="31"/>
  <c r="F13" i="26"/>
  <c r="H20" i="26" s="1"/>
  <c r="F12" i="26"/>
  <c r="F11" i="26"/>
  <c r="F19" i="28" l="1"/>
  <c r="F18" i="28"/>
  <c r="F17" i="28"/>
  <c r="E19" i="28"/>
  <c r="E17" i="28"/>
  <c r="E18" i="28"/>
  <c r="C20" i="28"/>
  <c r="G18" i="28" s="1"/>
  <c r="C13" i="28"/>
  <c r="G17" i="28" s="1"/>
  <c r="F12" i="28"/>
  <c r="H27" i="28" s="1"/>
  <c r="F11" i="28"/>
  <c r="H26" i="28" s="1"/>
  <c r="F10" i="28"/>
  <c r="H25" i="28" s="1"/>
  <c r="C6" i="28"/>
  <c r="G19" i="28" s="1"/>
  <c r="C20" i="27"/>
  <c r="C13" i="27"/>
  <c r="F12" i="27"/>
  <c r="F11" i="27"/>
  <c r="F10" i="27"/>
  <c r="C6" i="27"/>
  <c r="I7" i="26"/>
  <c r="F7" i="26"/>
  <c r="F14" i="26"/>
  <c r="H21" i="26" s="1"/>
  <c r="H19" i="26"/>
  <c r="H18" i="26"/>
  <c r="C7" i="26"/>
  <c r="C20" i="25"/>
  <c r="C13" i="25"/>
  <c r="F12" i="25"/>
  <c r="F11" i="25"/>
  <c r="F10" i="25"/>
  <c r="C6" i="25"/>
  <c r="C20" i="24"/>
  <c r="C13" i="24"/>
  <c r="F12" i="24"/>
  <c r="F11" i="24"/>
  <c r="F10" i="24"/>
  <c r="C6" i="24"/>
  <c r="G21" i="28" l="1"/>
  <c r="I5" i="27"/>
  <c r="G27" i="26"/>
  <c r="I5" i="25"/>
  <c r="I5" i="24"/>
  <c r="F11" i="1" l="1"/>
  <c r="F10" i="1"/>
  <c r="C20" i="1" l="1"/>
  <c r="F12" i="1"/>
  <c r="C13" i="1"/>
  <c r="C6" i="1"/>
  <c r="I5" i="1" l="1"/>
</calcChain>
</file>

<file path=xl/sharedStrings.xml><?xml version="1.0" encoding="utf-8"?>
<sst xmlns="http://schemas.openxmlformats.org/spreadsheetml/2006/main" count="1786" uniqueCount="229">
  <si>
    <t>Flour 1/t, $</t>
  </si>
  <si>
    <t>Opt. Production</t>
  </si>
  <si>
    <t>Sub total, $</t>
  </si>
  <si>
    <t>Opt. Total Revenue</t>
  </si>
  <si>
    <t>Flour 2/t, $</t>
  </si>
  <si>
    <t>Total Prod</t>
  </si>
  <si>
    <t>Flour 3/t, $</t>
  </si>
  <si>
    <t>Constraints</t>
  </si>
  <si>
    <t>Max Prod</t>
  </si>
  <si>
    <t>Protein, %</t>
  </si>
  <si>
    <t>L.N.</t>
  </si>
  <si>
    <t>Min. Protein</t>
  </si>
  <si>
    <t>Max L.N.</t>
  </si>
  <si>
    <t>Protein</t>
  </si>
  <si>
    <t>Microsoft Excel 12.0 Answer Report</t>
  </si>
  <si>
    <t>Worksheet: [Wheat blending cost minimization.xlsx]Sheet1</t>
  </si>
  <si>
    <t>Report Created: 8/19/2009 11:22:50 PM</t>
  </si>
  <si>
    <t>Target Cell (Min)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</si>
  <si>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</si>
  <si>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</si>
  <si>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</si>
  <si>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</si>
  <si>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</si>
  <si>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</si>
  <si>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</si>
  <si>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</si>
  <si>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</si>
  <si>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$I$5</t>
  </si>
  <si>
    <t>$C$5</t>
  </si>
  <si>
    <t>$C$12</t>
  </si>
  <si>
    <t>$C$19</t>
  </si>
  <si>
    <t>$F$10</t>
  </si>
  <si>
    <t>$F$10&lt;=$F$16</t>
  </si>
  <si>
    <t>Not Binding</t>
  </si>
  <si>
    <t>$F$12</t>
  </si>
  <si>
    <t>$F$12=$F$18</t>
  </si>
  <si>
    <t>$F$11</t>
  </si>
  <si>
    <t>$F$11&lt;=$F$17</t>
  </si>
  <si>
    <t>Report Created: 8/19/2009 11:26:07 PM</t>
  </si>
  <si>
    <t>Report Created: 8/19/2009 11:27:21 PM</t>
  </si>
  <si>
    <t>Microsoft Excel 12.0 Sensitivity Report</t>
  </si>
  <si>
    <t>Final</t>
  </si>
  <si>
    <t>Value</t>
  </si>
  <si>
    <t>Reduced</t>
  </si>
  <si>
    <t>Gradient</t>
  </si>
  <si>
    <t>Lagrange</t>
  </si>
  <si>
    <t>Multiplier</t>
  </si>
  <si>
    <t>Microsoft Excel 12.0 Limits Report</t>
  </si>
  <si>
    <t>Worksheet: [Wheat blending cost minimization.xlsx]Limits Report 1</t>
  </si>
  <si>
    <t>Target</t>
  </si>
  <si>
    <t>Adjustable</t>
  </si>
  <si>
    <t>Lower</t>
  </si>
  <si>
    <t>Limit</t>
  </si>
  <si>
    <t>Result</t>
  </si>
  <si>
    <t>Upper</t>
  </si>
  <si>
    <t>Report Created: 8/19/2009 11:30:20 PM</t>
  </si>
  <si>
    <t>Worksheet: [Wheat blending cost minimization2.xlsx]Sheet1</t>
  </si>
  <si>
    <t>Report Created: 8/20/2009 5:25:39 PM</t>
  </si>
  <si>
    <t>$F$10&gt;=$F$16</t>
  </si>
  <si>
    <t>Binding</t>
  </si>
  <si>
    <t>$F$11&gt;=$F$17</t>
  </si>
  <si>
    <t>$F$10&lt;=$G$16</t>
  </si>
  <si>
    <t>$F$11&lt;=$G$17</t>
  </si>
  <si>
    <t>Report Created: 8/20/2009 5:26:45 PM</t>
  </si>
  <si>
    <t>Report Created: 8/20/2009 5:27:54 PM</t>
  </si>
  <si>
    <t>Worksheet: [Wheat blending cost minimization2.xlsx]Limits Report 2</t>
  </si>
  <si>
    <t>Report Created: 8/20/2009 5:28:42 PM</t>
  </si>
  <si>
    <t>Report Created: 8/20/2009 5:28:43 PM</t>
  </si>
  <si>
    <t>Worksheet: [Wheat blending cost minimization2.xlsx]Limits Report 3</t>
  </si>
  <si>
    <t>Report Created: 8/20/2009 5:29:31 PM</t>
  </si>
  <si>
    <t>Report Created: 8/20/2009 5:31:04 PM</t>
  </si>
  <si>
    <t>Report Created: 8/20/2009 5:31:55 PM</t>
  </si>
  <si>
    <t>Report Created: 8/20/2009 5:34:43 PM</t>
  </si>
  <si>
    <t>Report Created: 8/2/2011 5:16:12 PM</t>
  </si>
  <si>
    <t>$C$5&gt;=0</t>
  </si>
  <si>
    <t>$C$12&gt;=0</t>
  </si>
  <si>
    <t>$C$19&gt;=0</t>
  </si>
  <si>
    <t>Min.</t>
  </si>
  <si>
    <t>Max.</t>
  </si>
  <si>
    <t>Blend</t>
  </si>
  <si>
    <t>Wheat Blend  Percentage</t>
  </si>
  <si>
    <t>3 CWRS</t>
  </si>
  <si>
    <t>1 CWRS 13.0</t>
  </si>
  <si>
    <t>2 CWRS 14.0</t>
  </si>
  <si>
    <t>%</t>
  </si>
  <si>
    <t>Cost, $</t>
  </si>
  <si>
    <t xml:space="preserve">Minimized </t>
  </si>
  <si>
    <t>Wheat Blend  Specifications</t>
  </si>
  <si>
    <t>W</t>
  </si>
  <si>
    <t>Formulation 1</t>
  </si>
  <si>
    <t>Formulation 2</t>
  </si>
  <si>
    <t>Formulation 3</t>
  </si>
  <si>
    <t>Formulation 4</t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</si>
  <si>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58.5% Refined pea semolina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</si>
  <si>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47.5% Refined pea semolina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</si>
  <si>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52% Refined Pea Semolina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</si>
  <si>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31.5% Oat flour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</si>
  <si>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15.75% Oat flour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</si>
  <si>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15.75% Corn meal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</si>
  <si>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 xml:space="preserve">0.5% Salt 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</si>
  <si>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15.75% Buckwheat flour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</si>
  <si>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3% Sugar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</si>
  <si>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10.5% Pea protein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</si>
  <si>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8% Pea protein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</si>
  <si>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6.5% Fibre</t>
    </r>
  </si>
  <si>
    <r>
      <t>•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5% Fibre</t>
    </r>
  </si>
  <si>
    <t>Buckwheat</t>
  </si>
  <si>
    <t>Flax</t>
  </si>
  <si>
    <t>Navy Bean</t>
  </si>
  <si>
    <t>Wheat</t>
  </si>
  <si>
    <t>Barley</t>
  </si>
  <si>
    <t>Protein,%</t>
  </si>
  <si>
    <t>Ash,%</t>
  </si>
  <si>
    <t>Total Fat,%</t>
  </si>
  <si>
    <t>Carbohydrate,%</t>
  </si>
  <si>
    <t>Fibre, total dietary,%</t>
  </si>
  <si>
    <t>Energy (kcal)</t>
  </si>
  <si>
    <t>Navy beans</t>
  </si>
  <si>
    <t>TDF, %</t>
  </si>
  <si>
    <t>Fat, %</t>
  </si>
  <si>
    <t>Energy, Kcal</t>
  </si>
  <si>
    <t>Flour 4/t, $</t>
  </si>
  <si>
    <t>Flour 5/t, $</t>
  </si>
  <si>
    <t>Grain Type</t>
  </si>
  <si>
    <t>Fat</t>
  </si>
  <si>
    <t>Carbohydrate</t>
  </si>
  <si>
    <t>Fibre</t>
  </si>
  <si>
    <t>Peas</t>
  </si>
  <si>
    <t>Beans*</t>
  </si>
  <si>
    <t>21-23</t>
  </si>
  <si>
    <t>1-1.5</t>
  </si>
  <si>
    <t>60-63</t>
  </si>
  <si>
    <t>15-25</t>
  </si>
  <si>
    <t>Lentils</t>
  </si>
  <si>
    <t>Chickpeas</t>
  </si>
  <si>
    <t>White Rice</t>
  </si>
  <si>
    <t>Brown Rice</t>
  </si>
  <si>
    <t>Oats</t>
  </si>
  <si>
    <t>Source: USDA National Nutrient Database for Standard Reference</t>
  </si>
  <si>
    <t>*Includes: Kidney, black, cranberry, pinto and navy beans</t>
  </si>
  <si>
    <t xml:space="preserve">Composition (g/100g dry matter) </t>
  </si>
  <si>
    <t>Approximate average SK Price. Nov. 26/12</t>
  </si>
  <si>
    <t>Field Crop</t>
  </si>
  <si>
    <t>Price per MT, $</t>
  </si>
  <si>
    <t>Yellow peas</t>
  </si>
  <si>
    <t>Lentils (Laird) </t>
  </si>
  <si>
    <t>Food barley</t>
  </si>
  <si>
    <t>FLA x</t>
  </si>
  <si>
    <t>Carbohydrate, %</t>
  </si>
  <si>
    <t>Quinoa Whole Flour</t>
  </si>
  <si>
    <t>Amaranth Whole Flour</t>
  </si>
  <si>
    <t>Opt. Total Costs</t>
  </si>
  <si>
    <t>Blend 1</t>
  </si>
  <si>
    <t>Blend 2</t>
  </si>
  <si>
    <t>Blend3</t>
  </si>
  <si>
    <t>Blend4</t>
  </si>
  <si>
    <t>Margins</t>
  </si>
  <si>
    <t>Rev</t>
  </si>
  <si>
    <t>opt rev</t>
  </si>
  <si>
    <t>Production</t>
  </si>
  <si>
    <t>Quantity</t>
  </si>
  <si>
    <t>Max</t>
  </si>
  <si>
    <t>Min</t>
  </si>
  <si>
    <t>Select</t>
  </si>
  <si>
    <t xml:space="preserve"> </t>
  </si>
  <si>
    <t>Blend 3</t>
  </si>
  <si>
    <t>Blend 4</t>
  </si>
  <si>
    <t>Opt Rev.</t>
  </si>
  <si>
    <t>Wheat A, tonnes</t>
  </si>
  <si>
    <t>Production, tonnes</t>
  </si>
  <si>
    <t>Wheat A, %</t>
  </si>
  <si>
    <t>Margins, $</t>
  </si>
  <si>
    <t>Quantity, tonnes</t>
  </si>
  <si>
    <t>Revenue, $</t>
  </si>
  <si>
    <t>Cost of blend per tonne, $</t>
  </si>
  <si>
    <t>Wheat A</t>
  </si>
  <si>
    <t>Wheat B</t>
  </si>
  <si>
    <t>Wheat C</t>
  </si>
  <si>
    <t>Wheat D</t>
  </si>
  <si>
    <t>Wheat for Improving</t>
  </si>
  <si>
    <t>Wheat Foreign</t>
  </si>
  <si>
    <t>Blended Test</t>
  </si>
  <si>
    <t>Blended Calculated</t>
  </si>
  <si>
    <t>Moisture, %</t>
  </si>
  <si>
    <t>Ash, %</t>
  </si>
  <si>
    <t>Falling no., sec.</t>
  </si>
  <si>
    <t>Agtron Colour, %</t>
  </si>
  <si>
    <t>Farinograph</t>
  </si>
  <si>
    <t>Water Absorption, %</t>
  </si>
  <si>
    <t>DDT, min.</t>
  </si>
  <si>
    <t>Stability, min.</t>
  </si>
  <si>
    <t>Softening after 10 min</t>
  </si>
  <si>
    <t>Valorimeter, no.</t>
  </si>
  <si>
    <t>Extenso graph</t>
  </si>
  <si>
    <t>Max Height, BU</t>
  </si>
  <si>
    <t>Extensibility, cm</t>
  </si>
  <si>
    <t>Area, cm2</t>
  </si>
  <si>
    <t>Ratio</t>
  </si>
  <si>
    <t>Amylograph</t>
  </si>
  <si>
    <t>PEAK Viscosity, BU</t>
  </si>
  <si>
    <t>Portion /tonne</t>
  </si>
  <si>
    <t>Cost of wheat, $</t>
  </si>
  <si>
    <t>Order</t>
  </si>
  <si>
    <t>Available</t>
  </si>
  <si>
    <t>Family Flour</t>
  </si>
  <si>
    <t>Industrial Flour</t>
  </si>
  <si>
    <t>Small Bakers Flour</t>
  </si>
  <si>
    <t>Fancy Clears Flour</t>
  </si>
  <si>
    <t>Whole wheat Flour</t>
  </si>
  <si>
    <t>Low Grade Flour</t>
  </si>
  <si>
    <t>Cost</t>
  </si>
  <si>
    <t>Selling price</t>
  </si>
  <si>
    <t>Margin</t>
  </si>
  <si>
    <t>Wheat Inveentory</t>
  </si>
  <si>
    <t xml:space="preserve">Wheat required </t>
  </si>
  <si>
    <t>Wheat C, %</t>
  </si>
  <si>
    <t>Wheat C, tonnes</t>
  </si>
  <si>
    <t>Wheat C quantity in production, t</t>
  </si>
  <si>
    <t>Optimized production quantity, t</t>
  </si>
  <si>
    <t>Availability of wheat C, tonnes</t>
  </si>
  <si>
    <t>Overall Production, tonnes</t>
  </si>
  <si>
    <t>25x</t>
  </si>
  <si>
    <t>14 x</t>
  </si>
  <si>
    <t>x    =</t>
  </si>
  <si>
    <t>20y</t>
  </si>
  <si>
    <t>12y</t>
  </si>
  <si>
    <t>y  =</t>
  </si>
  <si>
    <t>x   =</t>
  </si>
  <si>
    <t>y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</si>
</sst>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rgb="FF1F497D"/>
      <name val="Calibri"/>
      <family val="2"/>
    </font>
    <font>
      <sz val="11"/>
      <color rgb="FF1F497D"/>
      <name val="Calibri"/>
      <family val="2"/>
      <scheme val="minor"/>
    </font>
    <font>
      <sz val="7"/>
      <color rgb="FF1F497D"/>
      <name val="Times New Roman"/>
      <family val="1"/>
    </font>
    <font>
      <sz val="14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1" fontId="0" fillId="0" borderId="0" xfId="0" applyNumberFormat="1" applyAlignment="1">
      <alignment horizont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wrapText="1" indent="2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11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left" wrapText="1" readingOrder="1"/>
    </xf>
    <xf numFmtId="0" fontId="9" fillId="0" borderId="12" xfId="0" applyFont="1" applyBorder="1" applyAlignment="1">
      <alignment horizontal="center" wrapText="1" readingOrder="1"/>
    </xf>
    <xf numFmtId="0" fontId="11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 readingOrder="1"/>
    </xf>
    <xf numFmtId="0" fontId="13" fillId="0" borderId="12" xfId="0" applyFont="1" applyBorder="1" applyAlignment="1">
      <alignment horizontal="left" wrapText="1" readingOrder="1"/>
    </xf>
    <xf numFmtId="0" fontId="12" fillId="0" borderId="12" xfId="0" applyFont="1" applyBorder="1" applyAlignment="1">
      <alignment horizontal="center" wrapText="1" readingOrder="1"/>
    </xf>
    <xf numFmtId="0" fontId="12" fillId="0" borderId="13" xfId="0" applyFont="1" applyFill="1" applyBorder="1" applyAlignment="1">
      <alignment horizontal="left" vertical="center" wrapText="1" readingOrder="1"/>
    </xf>
    <xf numFmtId="0" fontId="12" fillId="0" borderId="13" xfId="0" applyFont="1" applyFill="1" applyBorder="1" applyAlignment="1">
      <alignment horizontal="center" vertical="center" wrapText="1" readingOrder="1"/>
    </xf>
    <xf numFmtId="0" fontId="14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 wrapText="1" readingOrder="1"/>
    </xf>
    <xf numFmtId="0" fontId="12" fillId="0" borderId="15" xfId="0" applyFont="1" applyFill="1" applyBorder="1" applyAlignment="1">
      <alignment horizontal="left" vertical="center" wrapText="1" readingOrder="1"/>
    </xf>
    <xf numFmtId="0" fontId="12" fillId="0" borderId="15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left" vertical="center" readingOrder="1"/>
    </xf>
    <xf numFmtId="0" fontId="15" fillId="0" borderId="0" xfId="0" applyFont="1"/>
    <xf numFmtId="0" fontId="12" fillId="0" borderId="12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 applyBorder="1"/>
    <xf numFmtId="0" fontId="0" fillId="0" borderId="0" xfId="0" applyBorder="1"/>
    <xf numFmtId="1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16" xfId="0" applyFont="1" applyBorder="1" applyAlignment="1">
      <alignment horizontal="left" vertical="center" wrapText="1" readingOrder="1"/>
    </xf>
    <xf numFmtId="0" fontId="12" fillId="0" borderId="17" xfId="0" applyFont="1" applyBorder="1" applyAlignment="1">
      <alignment horizontal="left" vertical="center" wrapText="1" readingOrder="1"/>
    </xf>
    <xf numFmtId="0" fontId="9" fillId="0" borderId="18" xfId="0" applyFont="1" applyBorder="1" applyAlignment="1">
      <alignment horizontal="center" vertical="center" wrapText="1" readingOrder="1"/>
    </xf>
    <xf numFmtId="0" fontId="0" fillId="0" borderId="0" xfId="0" applyAlignment="1">
      <alignment readingOrder="1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'LP Concept'!$E$8:$E$10</c:f>
              <c:numCache>
                <c:formatCode>General</c:formatCode>
                <c:ptCount val="3"/>
                <c:pt idx="0">
                  <c:v>0.92</c:v>
                </c:pt>
                <c:pt idx="2">
                  <c:v>1.1499999999999999</c:v>
                </c:pt>
              </c:numCache>
            </c:numRef>
          </c:xVal>
          <c:yVal>
            <c:numRef>
              <c:f>'LP Concept'!$F$8:$F$10</c:f>
              <c:numCache>
                <c:formatCode>0.00</c:formatCode>
                <c:ptCount val="3"/>
                <c:pt idx="0">
                  <c:v>0.9642857142857143</c:v>
                </c:pt>
                <c:pt idx="2">
                  <c:v>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9F-42D6-BFE2-941A9203D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002480"/>
        <c:axId val="437002872"/>
      </c:scatterChart>
      <c:valAx>
        <c:axId val="4370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002872"/>
        <c:crosses val="autoZero"/>
        <c:crossBetween val="midCat"/>
      </c:valAx>
      <c:valAx>
        <c:axId val="43700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002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434975</xdr:colOff>
      <xdr:row>12</xdr:row>
      <xdr:rowOff>101600</xdr:rowOff>
    </xdr:from>
    <xdr:to>
      <xdr:col>9</xdr:col>
      <xdr:colOff>130175</xdr:colOff>
      <xdr:row>27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topLeftCell="B19" zoomScale="150" zoomScaleNormal="150" workbookViewId="0">
      <selection activeCell="C26" sqref="C26"/>
    </sheetView>
  </sheetViews>
  <sheetFormatPr defaultRowHeight="15" x14ac:dyDescent="0.25"/>
  <cols>
    <col min="2" max="2" width="21.5703125" customWidth="1"/>
    <col min="3" max="3" width="9.85546875" customWidth="1"/>
    <col min="4" max="4" width="10.28515625" customWidth="1"/>
    <col min="5" max="5" width="9.5703125" customWidth="1"/>
    <col min="6" max="6" width="10.140625" customWidth="1"/>
  </cols>
  <sheetData>
    <row r="3" spans="2:9" x14ac:dyDescent="0.25">
      <c r="C3" s="51" t="s">
        <v>152</v>
      </c>
      <c r="D3" s="51" t="s">
        <v>153</v>
      </c>
      <c r="E3" s="51" t="s">
        <v>165</v>
      </c>
      <c r="F3" s="51" t="s">
        <v>166</v>
      </c>
    </row>
    <row r="4" spans="2:9" x14ac:dyDescent="0.25">
      <c r="B4" t="s">
        <v>174</v>
      </c>
      <c r="C4" s="13">
        <f>'Large Bakers'!F27*1</f>
        <v>389.95172649845858</v>
      </c>
      <c r="D4">
        <f>'Strong Bakers'!F27*1</f>
        <v>396.00000000000011</v>
      </c>
      <c r="E4" s="56">
        <f>'Fancy Clears '!F27*1</f>
        <v>420.00000606880343</v>
      </c>
      <c r="F4" s="13">
        <f>'Whole Wheat Flour'!F27*1</f>
        <v>433.33333394194358</v>
      </c>
    </row>
    <row r="5" spans="2:9" x14ac:dyDescent="0.25">
      <c r="B5" t="s">
        <v>215</v>
      </c>
      <c r="C5" s="13">
        <f>'Large Bakers'!D22</f>
        <v>0.28019436641424017</v>
      </c>
      <c r="D5" s="13">
        <f>'Strong Bakers'!D22</f>
        <v>0.6400000000000009</v>
      </c>
      <c r="E5" s="13">
        <f>'Fancy Clears '!D22</f>
        <v>0.80000004045868933</v>
      </c>
      <c r="F5" s="13">
        <f>'Whole Wheat Flour'!D22</f>
        <v>0.66666667883887065</v>
      </c>
    </row>
    <row r="6" spans="2:9" x14ac:dyDescent="0.25">
      <c r="C6" s="13">
        <f>C5*C8</f>
        <v>42.029154962136026</v>
      </c>
      <c r="D6" s="13">
        <f>D5*D8</f>
        <v>0</v>
      </c>
      <c r="E6" s="13">
        <f>E5*E8</f>
        <v>157.82599705406579</v>
      </c>
      <c r="F6" s="13">
        <f>F5*F8</f>
        <v>235.14501452080398</v>
      </c>
      <c r="G6" s="13"/>
    </row>
    <row r="7" spans="2:9" x14ac:dyDescent="0.25">
      <c r="B7" t="s">
        <v>171</v>
      </c>
      <c r="C7" s="13">
        <f>'Production  Planning'!F4*1</f>
        <v>20.048273501541416</v>
      </c>
      <c r="D7" s="13">
        <f>'Production  Planning'!F5*1</f>
        <v>18.999999999999886</v>
      </c>
      <c r="E7" s="13">
        <f>'Production  Planning'!F6*1</f>
        <v>29.99999393119657</v>
      </c>
      <c r="F7" s="13">
        <f>'Production  Planning'!F7*1</f>
        <v>26.666666058056421</v>
      </c>
    </row>
    <row r="8" spans="2:9" x14ac:dyDescent="0.25">
      <c r="B8" t="s">
        <v>172</v>
      </c>
      <c r="C8" s="49">
        <v>150</v>
      </c>
      <c r="D8" s="49">
        <v>0</v>
      </c>
      <c r="E8" s="49">
        <v>197.28248634034372</v>
      </c>
      <c r="F8" s="49">
        <v>352.71751534118164</v>
      </c>
    </row>
    <row r="10" spans="2:9" x14ac:dyDescent="0.25">
      <c r="B10" t="s">
        <v>173</v>
      </c>
      <c r="C10" s="13">
        <f>C8*C7</f>
        <v>3007.2410252312125</v>
      </c>
      <c r="D10" s="13">
        <f t="shared" ref="D10:F10" si="0">D8*D7</f>
        <v>0</v>
      </c>
      <c r="E10" s="13">
        <f t="shared" si="0"/>
        <v>5918.4733929416816</v>
      </c>
      <c r="F10" s="13">
        <f t="shared" si="0"/>
        <v>9405.8001944306834</v>
      </c>
    </row>
    <row r="13" spans="2:9" x14ac:dyDescent="0.25">
      <c r="B13" t="s">
        <v>216</v>
      </c>
      <c r="C13" s="49">
        <f>((C8*C5)+(D8*D5)+(E8*E5)+(F8*F5))</f>
        <v>435.00016653700584</v>
      </c>
      <c r="E13" t="s">
        <v>167</v>
      </c>
      <c r="F13" s="13">
        <f>C10+D10+E10+F10</f>
        <v>18331.514612603576</v>
      </c>
      <c r="H13">
        <v>19333.310000000001</v>
      </c>
      <c r="I13">
        <v>20956.53</v>
      </c>
    </row>
    <row r="14" spans="2:9" x14ac:dyDescent="0.25">
      <c r="H14">
        <v>20256.53</v>
      </c>
    </row>
    <row r="15" spans="2:9" x14ac:dyDescent="0.25">
      <c r="B15" t="s">
        <v>169</v>
      </c>
      <c r="C15" s="49">
        <f>(C8+D8+E8+F8)</f>
        <v>700.00000168152542</v>
      </c>
    </row>
    <row r="16" spans="2:9" x14ac:dyDescent="0.25">
      <c r="E16" t="s">
        <v>162</v>
      </c>
      <c r="F16" t="s">
        <v>161</v>
      </c>
      <c r="G16" t="s">
        <v>163</v>
      </c>
    </row>
    <row r="17" spans="3:7" x14ac:dyDescent="0.25">
      <c r="D17" t="s">
        <v>177</v>
      </c>
      <c r="E17">
        <v>100</v>
      </c>
      <c r="F17" s="1">
        <v>435</v>
      </c>
      <c r="G17">
        <f>C13</f>
        <v>435.00016653700584</v>
      </c>
    </row>
    <row r="18" spans="3:7" x14ac:dyDescent="0.25">
      <c r="D18" t="s">
        <v>152</v>
      </c>
      <c r="E18">
        <v>0</v>
      </c>
      <c r="F18">
        <v>150</v>
      </c>
      <c r="G18">
        <f>C8</f>
        <v>150</v>
      </c>
    </row>
    <row r="19" spans="3:7" x14ac:dyDescent="0.25">
      <c r="D19" t="s">
        <v>153</v>
      </c>
      <c r="E19">
        <v>0</v>
      </c>
      <c r="F19">
        <v>100</v>
      </c>
      <c r="G19" s="49">
        <f>D8</f>
        <v>0</v>
      </c>
    </row>
    <row r="20" spans="3:7" x14ac:dyDescent="0.25">
      <c r="C20" t="s">
        <v>164</v>
      </c>
      <c r="D20" t="s">
        <v>165</v>
      </c>
      <c r="E20">
        <v>0</v>
      </c>
      <c r="F20">
        <v>400</v>
      </c>
      <c r="G20" s="49">
        <f>E8</f>
        <v>197.28248634034372</v>
      </c>
    </row>
    <row r="21" spans="3:7" x14ac:dyDescent="0.25">
      <c r="D21" t="s">
        <v>166</v>
      </c>
      <c r="E21">
        <v>0</v>
      </c>
      <c r="F21">
        <v>600</v>
      </c>
      <c r="G21" s="49">
        <f>F8</f>
        <v>352.71751534118164</v>
      </c>
    </row>
    <row r="22" spans="3:7" x14ac:dyDescent="0.25">
      <c r="D22" t="s">
        <v>159</v>
      </c>
      <c r="E22" s="57">
        <v>700</v>
      </c>
      <c r="F22">
        <v>900</v>
      </c>
      <c r="G22" s="49">
        <f>C15</f>
        <v>700.00000168152542</v>
      </c>
    </row>
    <row r="23" spans="3:7" x14ac:dyDescent="0.25">
      <c r="E23" s="5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tabSelected="1" topLeftCell="C19" zoomScale="150" zoomScaleNormal="150" workbookViewId="0">
      <selection activeCell="H26" sqref="H26"/>
    </sheetView>
  </sheetViews>
  <sheetFormatPr defaultRowHeight="15" x14ac:dyDescent="0.25"/>
  <cols>
    <col min="2" max="2" width="15.140625" customWidth="1"/>
    <col min="3" max="3" width="8.7109375" style="13"/>
    <col min="5" max="5" width="10.140625" customWidth="1"/>
    <col min="7" max="7" width="11.85546875" customWidth="1"/>
  </cols>
  <sheetData>
    <row r="2" spans="2:9" x14ac:dyDescent="0.25">
      <c r="C2" s="52" t="s">
        <v>175</v>
      </c>
      <c r="D2" s="51"/>
      <c r="E2" s="52" t="s">
        <v>176</v>
      </c>
      <c r="G2" s="52" t="s">
        <v>177</v>
      </c>
      <c r="H2" s="51"/>
      <c r="I2" s="52" t="s">
        <v>178</v>
      </c>
    </row>
    <row r="4" spans="2:9" x14ac:dyDescent="0.25">
      <c r="B4" t="s">
        <v>0</v>
      </c>
      <c r="C4" s="13">
        <v>300</v>
      </c>
      <c r="E4" s="13">
        <v>400</v>
      </c>
      <c r="G4" s="13">
        <v>450</v>
      </c>
      <c r="I4" s="13">
        <v>410</v>
      </c>
    </row>
    <row r="5" spans="2:9" x14ac:dyDescent="0.25">
      <c r="B5" t="s">
        <v>9</v>
      </c>
      <c r="C5" s="13">
        <v>0.12</v>
      </c>
      <c r="E5" s="13">
        <v>0.13</v>
      </c>
      <c r="G5" s="13">
        <v>0.14499999999999999</v>
      </c>
      <c r="I5" s="13">
        <v>0.13200000000000001</v>
      </c>
    </row>
    <row r="6" spans="2:9" x14ac:dyDescent="0.25">
      <c r="B6" t="s">
        <v>10</v>
      </c>
      <c r="C6" s="13">
        <v>0.25</v>
      </c>
      <c r="E6" s="13">
        <v>0.2</v>
      </c>
      <c r="G6" s="13">
        <v>0.26</v>
      </c>
      <c r="I6" s="13">
        <v>0.25</v>
      </c>
    </row>
    <row r="7" spans="2:9" x14ac:dyDescent="0.25">
      <c r="B7" t="s">
        <v>88</v>
      </c>
      <c r="C7" s="13">
        <v>2.8</v>
      </c>
      <c r="E7" s="13">
        <v>3.2</v>
      </c>
      <c r="G7" s="13">
        <v>3.5</v>
      </c>
      <c r="I7" s="13">
        <v>3.3</v>
      </c>
    </row>
    <row r="8" spans="2:9" x14ac:dyDescent="0.25">
      <c r="B8" t="s">
        <v>200</v>
      </c>
      <c r="C8" s="13">
        <v>0.2608690993219222</v>
      </c>
      <c r="E8" s="13">
        <v>0.2560380607846402</v>
      </c>
      <c r="G8" s="13">
        <v>0.28019436641424017</v>
      </c>
      <c r="I8" s="13">
        <v>0.20289831097955574</v>
      </c>
    </row>
    <row r="9" spans="2:9" x14ac:dyDescent="0.25">
      <c r="B9" t="s">
        <v>201</v>
      </c>
      <c r="C9" s="13">
        <f>C4*C8</f>
        <v>78.260729796576655</v>
      </c>
      <c r="E9" s="13">
        <f>E4*E8</f>
        <v>102.41522431385607</v>
      </c>
      <c r="G9" s="13">
        <f>G4*G8</f>
        <v>126.08746488640807</v>
      </c>
      <c r="I9" s="13">
        <f>I4*I8</f>
        <v>83.188307501617857</v>
      </c>
    </row>
    <row r="13" spans="2:9" x14ac:dyDescent="0.25">
      <c r="E13" t="s">
        <v>13</v>
      </c>
      <c r="F13" s="13">
        <f>((C5*C8)+(E5*E8)+(G5*G8)+(I5*I8))</f>
        <v>0.13200000000000009</v>
      </c>
    </row>
    <row r="14" spans="2:9" x14ac:dyDescent="0.25">
      <c r="E14" t="s">
        <v>10</v>
      </c>
      <c r="F14" s="13">
        <f>((C6*C8)+(E6*E8)+(G6*G8)+(I6*I8))</f>
        <v>0.24</v>
      </c>
    </row>
    <row r="15" spans="2:9" x14ac:dyDescent="0.25">
      <c r="E15" t="s">
        <v>88</v>
      </c>
      <c r="F15" s="13">
        <f>((C7*C8)+(E7*E8)+(G7*G8)+(I7*I8))</f>
        <v>3.1999999812946056</v>
      </c>
    </row>
    <row r="16" spans="2:9" x14ac:dyDescent="0.25">
      <c r="E16" t="s">
        <v>5</v>
      </c>
      <c r="F16" s="13">
        <f>C8+E8+G8+I8</f>
        <v>0.99999983750035826</v>
      </c>
    </row>
    <row r="19" spans="3:9" x14ac:dyDescent="0.25">
      <c r="G19" s="50" t="s">
        <v>77</v>
      </c>
      <c r="H19" s="50" t="s">
        <v>78</v>
      </c>
      <c r="I19" s="50" t="s">
        <v>79</v>
      </c>
    </row>
    <row r="20" spans="3:9" x14ac:dyDescent="0.25">
      <c r="C20" s="52" t="s">
        <v>175</v>
      </c>
      <c r="D20" s="13">
        <f>C8</f>
        <v>0.2608690993219222</v>
      </c>
      <c r="F20" t="s">
        <v>13</v>
      </c>
      <c r="G20" s="50">
        <v>0.128</v>
      </c>
      <c r="H20" s="50">
        <v>0.13200000000000001</v>
      </c>
      <c r="I20" s="13">
        <f>F13*100</f>
        <v>13.200000000000008</v>
      </c>
    </row>
    <row r="21" spans="3:9" x14ac:dyDescent="0.25">
      <c r="C21" s="52" t="s">
        <v>176</v>
      </c>
      <c r="D21" s="13">
        <f>E8</f>
        <v>0.2560380607846402</v>
      </c>
      <c r="F21" t="s">
        <v>10</v>
      </c>
      <c r="G21" s="15">
        <v>0</v>
      </c>
      <c r="H21" s="15">
        <v>0.24</v>
      </c>
      <c r="I21" s="13">
        <f>F14*100</f>
        <v>24</v>
      </c>
    </row>
    <row r="22" spans="3:9" x14ac:dyDescent="0.25">
      <c r="C22" s="52" t="s">
        <v>177</v>
      </c>
      <c r="D22" s="13">
        <f>G8</f>
        <v>0.28019436641424017</v>
      </c>
      <c r="F22" t="s">
        <v>88</v>
      </c>
      <c r="G22" s="15">
        <v>3.2</v>
      </c>
      <c r="H22" s="15">
        <v>3.4</v>
      </c>
      <c r="I22" s="13">
        <f>F15*100</f>
        <v>319.99999812946055</v>
      </c>
    </row>
    <row r="23" spans="3:9" x14ac:dyDescent="0.25">
      <c r="C23" s="52" t="s">
        <v>178</v>
      </c>
      <c r="D23" s="13">
        <f>I8</f>
        <v>0.20289831097955574</v>
      </c>
      <c r="F23" t="s">
        <v>5</v>
      </c>
      <c r="G23" s="15">
        <v>1</v>
      </c>
      <c r="H23" s="15"/>
      <c r="I23" s="13">
        <f>F16*100</f>
        <v>99.999983750035824</v>
      </c>
    </row>
    <row r="27" spans="3:9" x14ac:dyDescent="0.25">
      <c r="D27" t="s">
        <v>3</v>
      </c>
      <c r="F27" s="13">
        <f>C9+E9+G9+I9</f>
        <v>389.95172649845858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topLeftCell="B19" zoomScale="125" zoomScaleNormal="125" workbookViewId="0">
      <selection activeCell="F25" sqref="F25"/>
    </sheetView>
  </sheetViews>
  <sheetFormatPr defaultRowHeight="15" x14ac:dyDescent="0.25"/>
  <cols>
    <col min="2" max="2" width="15.140625" customWidth="1"/>
    <col min="3" max="3" width="8.7109375" style="13"/>
    <col min="5" max="5" width="10.140625" customWidth="1"/>
    <col min="7" max="7" width="11.85546875" customWidth="1"/>
  </cols>
  <sheetData>
    <row r="2" spans="2:9" x14ac:dyDescent="0.25">
      <c r="C2" s="52" t="s">
        <v>175</v>
      </c>
      <c r="D2" s="51"/>
      <c r="E2" s="52" t="s">
        <v>176</v>
      </c>
      <c r="G2" s="52" t="s">
        <v>177</v>
      </c>
      <c r="H2" s="51"/>
      <c r="I2" s="52" t="s">
        <v>178</v>
      </c>
    </row>
    <row r="4" spans="2:9" x14ac:dyDescent="0.25">
      <c r="B4" t="s">
        <v>0</v>
      </c>
      <c r="C4" s="13">
        <v>300</v>
      </c>
      <c r="E4" s="13">
        <v>400</v>
      </c>
      <c r="G4" s="13">
        <v>450</v>
      </c>
      <c r="I4" s="13">
        <v>410</v>
      </c>
    </row>
    <row r="5" spans="2:9" x14ac:dyDescent="0.25">
      <c r="B5" t="s">
        <v>9</v>
      </c>
      <c r="C5" s="13">
        <v>0.12</v>
      </c>
      <c r="E5" s="13">
        <v>0.13</v>
      </c>
      <c r="G5" s="13">
        <v>0.14499999999999999</v>
      </c>
      <c r="I5" s="13">
        <v>0.13200000000000001</v>
      </c>
    </row>
    <row r="6" spans="2:9" x14ac:dyDescent="0.25">
      <c r="B6" t="s">
        <v>10</v>
      </c>
      <c r="C6" s="13">
        <v>0.25</v>
      </c>
      <c r="E6" s="13">
        <v>0.2</v>
      </c>
      <c r="G6" s="13">
        <v>0.26</v>
      </c>
      <c r="I6" s="13">
        <v>0.25</v>
      </c>
    </row>
    <row r="7" spans="2:9" x14ac:dyDescent="0.25">
      <c r="B7" t="s">
        <v>88</v>
      </c>
      <c r="C7" s="13">
        <v>2.8</v>
      </c>
      <c r="E7" s="13">
        <v>3.2</v>
      </c>
      <c r="G7" s="13">
        <v>3.5</v>
      </c>
      <c r="I7" s="13">
        <v>3.3</v>
      </c>
    </row>
    <row r="8" spans="2:9" x14ac:dyDescent="0.25">
      <c r="B8" t="s">
        <v>200</v>
      </c>
      <c r="C8" s="13">
        <v>0.35999999999999915</v>
      </c>
      <c r="E8" s="13">
        <v>0</v>
      </c>
      <c r="G8" s="13">
        <v>0.6400000000000009</v>
      </c>
      <c r="I8" s="13">
        <v>0</v>
      </c>
    </row>
    <row r="9" spans="2:9" x14ac:dyDescent="0.25">
      <c r="B9" t="s">
        <v>201</v>
      </c>
      <c r="C9" s="13">
        <f>C4*C8</f>
        <v>107.99999999999974</v>
      </c>
      <c r="E9" s="13">
        <f>E4*E8</f>
        <v>0</v>
      </c>
      <c r="G9" s="13">
        <f>G4*G8</f>
        <v>288.0000000000004</v>
      </c>
      <c r="I9" s="13">
        <f>I4*I8</f>
        <v>0</v>
      </c>
    </row>
    <row r="13" spans="2:9" x14ac:dyDescent="0.25">
      <c r="E13" t="s">
        <v>13</v>
      </c>
      <c r="F13" s="13">
        <f>((C5*C8)+(E5*E8)+(G5*G8)+(I5*I8))</f>
        <v>0.13600000000000001</v>
      </c>
    </row>
    <row r="14" spans="2:9" x14ac:dyDescent="0.25">
      <c r="E14" t="s">
        <v>10</v>
      </c>
      <c r="F14" s="13">
        <f>((C6*C8)+(E6*E8)+(G6*G8)+(I6*I8))</f>
        <v>0.25640000000000002</v>
      </c>
    </row>
    <row r="15" spans="2:9" x14ac:dyDescent="0.25">
      <c r="E15" t="s">
        <v>88</v>
      </c>
      <c r="F15" s="13">
        <f>((C7*C8)+(E7*E8)+(G7*G8)+(I7*I8))</f>
        <v>3.2480000000000011</v>
      </c>
    </row>
    <row r="16" spans="2:9" x14ac:dyDescent="0.25">
      <c r="E16" t="s">
        <v>5</v>
      </c>
      <c r="F16" s="13">
        <f>C8+E8+G8+I8</f>
        <v>1</v>
      </c>
    </row>
    <row r="19" spans="3:9" x14ac:dyDescent="0.25">
      <c r="G19" s="54" t="s">
        <v>77</v>
      </c>
      <c r="H19" s="54" t="s">
        <v>78</v>
      </c>
      <c r="I19" s="54" t="s">
        <v>79</v>
      </c>
    </row>
    <row r="20" spans="3:9" x14ac:dyDescent="0.25">
      <c r="C20" s="52" t="s">
        <v>175</v>
      </c>
      <c r="D20" s="13">
        <f>C8</f>
        <v>0.35999999999999915</v>
      </c>
      <c r="F20" t="s">
        <v>13</v>
      </c>
      <c r="G20" s="54">
        <v>0.13600000000000001</v>
      </c>
      <c r="H20" s="54">
        <v>0.14000000000000001</v>
      </c>
      <c r="I20" s="13">
        <f>F13*100</f>
        <v>13.600000000000001</v>
      </c>
    </row>
    <row r="21" spans="3:9" x14ac:dyDescent="0.25">
      <c r="C21" s="52" t="s">
        <v>176</v>
      </c>
      <c r="D21" s="13">
        <f>E8</f>
        <v>0</v>
      </c>
      <c r="F21" t="s">
        <v>10</v>
      </c>
      <c r="G21" s="15">
        <v>0</v>
      </c>
      <c r="H21" s="15">
        <v>0.26</v>
      </c>
      <c r="I21" s="13">
        <f>F14*100</f>
        <v>25.64</v>
      </c>
    </row>
    <row r="22" spans="3:9" x14ac:dyDescent="0.25">
      <c r="C22" s="52" t="s">
        <v>177</v>
      </c>
      <c r="D22" s="13">
        <f>G8</f>
        <v>0.6400000000000009</v>
      </c>
      <c r="F22" t="s">
        <v>88</v>
      </c>
      <c r="G22" s="15">
        <v>3</v>
      </c>
      <c r="H22" s="15">
        <v>3.4</v>
      </c>
      <c r="I22" s="13">
        <f>F15*100</f>
        <v>324.80000000000013</v>
      </c>
    </row>
    <row r="23" spans="3:9" x14ac:dyDescent="0.25">
      <c r="C23" s="52" t="s">
        <v>178</v>
      </c>
      <c r="D23" s="13">
        <f>I8</f>
        <v>0</v>
      </c>
      <c r="F23" t="s">
        <v>5</v>
      </c>
      <c r="G23" s="15">
        <v>1</v>
      </c>
      <c r="H23" s="15"/>
      <c r="I23" s="13">
        <f>F16*100</f>
        <v>100</v>
      </c>
    </row>
    <row r="27" spans="3:9" x14ac:dyDescent="0.25">
      <c r="D27" t="s">
        <v>3</v>
      </c>
      <c r="F27" s="13">
        <f>C9+E9+G9+I9</f>
        <v>396.00000000000011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topLeftCell="A4" zoomScale="125" zoomScaleNormal="125" workbookViewId="0">
      <selection activeCell="D23" sqref="D23"/>
    </sheetView>
  </sheetViews>
  <sheetFormatPr defaultRowHeight="15" x14ac:dyDescent="0.25"/>
  <cols>
    <col min="2" max="2" width="15.140625" customWidth="1"/>
    <col min="3" max="3" width="8.7109375" style="13"/>
    <col min="5" max="5" width="10.140625" customWidth="1"/>
    <col min="7" max="7" width="11.85546875" customWidth="1"/>
  </cols>
  <sheetData>
    <row r="2" spans="2:9" x14ac:dyDescent="0.25">
      <c r="C2" s="52" t="s">
        <v>175</v>
      </c>
      <c r="D2" s="51"/>
      <c r="E2" s="52" t="s">
        <v>176</v>
      </c>
      <c r="G2" s="52" t="s">
        <v>177</v>
      </c>
      <c r="H2" s="51"/>
      <c r="I2" s="52" t="s">
        <v>178</v>
      </c>
    </row>
    <row r="4" spans="2:9" x14ac:dyDescent="0.25">
      <c r="B4" t="s">
        <v>0</v>
      </c>
      <c r="C4" s="13">
        <v>300</v>
      </c>
      <c r="E4" s="13">
        <v>400</v>
      </c>
      <c r="G4" s="13">
        <v>450</v>
      </c>
      <c r="I4" s="13">
        <v>410</v>
      </c>
    </row>
    <row r="5" spans="2:9" x14ac:dyDescent="0.25">
      <c r="B5" t="s">
        <v>9</v>
      </c>
      <c r="C5" s="13">
        <v>0.12</v>
      </c>
      <c r="E5" s="13">
        <v>0.13</v>
      </c>
      <c r="G5" s="13">
        <v>0.14499999999999999</v>
      </c>
      <c r="I5" s="13">
        <v>0.13200000000000001</v>
      </c>
    </row>
    <row r="6" spans="2:9" x14ac:dyDescent="0.25">
      <c r="B6" t="s">
        <v>10</v>
      </c>
      <c r="C6" s="13">
        <v>0.25</v>
      </c>
      <c r="E6" s="13">
        <v>0.2</v>
      </c>
      <c r="G6" s="13">
        <v>0.26</v>
      </c>
      <c r="I6" s="13">
        <v>0.25</v>
      </c>
    </row>
    <row r="7" spans="2:9" x14ac:dyDescent="0.25">
      <c r="B7" t="s">
        <v>88</v>
      </c>
      <c r="C7" s="13">
        <v>2.8</v>
      </c>
      <c r="E7" s="13">
        <v>3.2</v>
      </c>
      <c r="G7" s="13">
        <v>3.5</v>
      </c>
      <c r="I7" s="13">
        <v>3.3</v>
      </c>
    </row>
    <row r="8" spans="2:9" x14ac:dyDescent="0.25">
      <c r="B8" t="s">
        <v>200</v>
      </c>
      <c r="C8" s="13">
        <v>0.19999995954131086</v>
      </c>
      <c r="E8" s="13">
        <v>0</v>
      </c>
      <c r="G8" s="13">
        <v>0.80000004045868933</v>
      </c>
      <c r="I8" s="13">
        <v>0</v>
      </c>
    </row>
    <row r="9" spans="2:9" x14ac:dyDescent="0.25">
      <c r="B9" t="s">
        <v>201</v>
      </c>
      <c r="C9" s="13">
        <f>C4*C8</f>
        <v>59.999987862393262</v>
      </c>
      <c r="E9" s="13">
        <f>E4*E8</f>
        <v>0</v>
      </c>
      <c r="G9" s="13">
        <f>G4*G8</f>
        <v>360.00001820641018</v>
      </c>
      <c r="I9" s="13">
        <f>I4*I8</f>
        <v>0</v>
      </c>
    </row>
    <row r="13" spans="2:9" x14ac:dyDescent="0.25">
      <c r="E13" t="s">
        <v>13</v>
      </c>
      <c r="F13" s="13">
        <f>((C5*C8)+(E5*E8)+(G5*G8)+(I5*I8))</f>
        <v>0.14000000101146726</v>
      </c>
    </row>
    <row r="14" spans="2:9" x14ac:dyDescent="0.25">
      <c r="E14" t="s">
        <v>10</v>
      </c>
      <c r="F14" s="13">
        <f>((C6*C8)+(E6*E8)+(G6*G8)+(I6*I8))</f>
        <v>0.25800000040458693</v>
      </c>
    </row>
    <row r="15" spans="2:9" x14ac:dyDescent="0.25">
      <c r="E15" t="s">
        <v>88</v>
      </c>
      <c r="F15" s="13">
        <f>((C7*C8)+(E7*E8)+(G7*G8)+(I7*I8))</f>
        <v>3.3600000283210827</v>
      </c>
    </row>
    <row r="16" spans="2:9" x14ac:dyDescent="0.25">
      <c r="E16" t="s">
        <v>5</v>
      </c>
      <c r="F16" s="13">
        <f>C8+E8+G8+I8</f>
        <v>1.0000000000000002</v>
      </c>
    </row>
    <row r="19" spans="3:9" x14ac:dyDescent="0.25">
      <c r="G19" s="54" t="s">
        <v>77</v>
      </c>
      <c r="H19" s="54" t="s">
        <v>78</v>
      </c>
      <c r="I19" s="54" t="s">
        <v>79</v>
      </c>
    </row>
    <row r="20" spans="3:9" x14ac:dyDescent="0.25">
      <c r="C20" s="52" t="s">
        <v>175</v>
      </c>
      <c r="D20" s="13">
        <f>C8</f>
        <v>0.19999995954131086</v>
      </c>
      <c r="F20" t="s">
        <v>13</v>
      </c>
      <c r="G20" s="54">
        <v>0.14000000000000001</v>
      </c>
      <c r="H20" s="54">
        <v>14.8</v>
      </c>
      <c r="I20" s="13">
        <f>F13*100</f>
        <v>14.000000101146725</v>
      </c>
    </row>
    <row r="21" spans="3:9" x14ac:dyDescent="0.25">
      <c r="C21" s="52" t="s">
        <v>176</v>
      </c>
      <c r="D21" s="13">
        <f>E8</f>
        <v>0</v>
      </c>
      <c r="F21" t="s">
        <v>10</v>
      </c>
      <c r="G21" s="15">
        <v>0</v>
      </c>
      <c r="H21" s="15">
        <v>0.28000000000000003</v>
      </c>
      <c r="I21" s="13">
        <f>F14*100</f>
        <v>25.800000040458691</v>
      </c>
    </row>
    <row r="22" spans="3:9" x14ac:dyDescent="0.25">
      <c r="C22" s="52" t="s">
        <v>177</v>
      </c>
      <c r="D22" s="13">
        <f>G8</f>
        <v>0.80000004045868933</v>
      </c>
      <c r="F22" t="s">
        <v>88</v>
      </c>
      <c r="G22" s="15">
        <v>3</v>
      </c>
      <c r="H22" s="15">
        <v>3.5</v>
      </c>
      <c r="I22" s="13">
        <f>F15*100</f>
        <v>336.00000283210829</v>
      </c>
    </row>
    <row r="23" spans="3:9" x14ac:dyDescent="0.25">
      <c r="C23" s="52" t="s">
        <v>178</v>
      </c>
      <c r="D23" s="13">
        <f>I8</f>
        <v>0</v>
      </c>
      <c r="F23" t="s">
        <v>5</v>
      </c>
      <c r="G23" s="15">
        <v>1</v>
      </c>
      <c r="H23" s="15"/>
      <c r="I23" s="13">
        <f>F16*100</f>
        <v>100.00000000000003</v>
      </c>
    </row>
    <row r="27" spans="3:9" x14ac:dyDescent="0.25">
      <c r="D27" t="s">
        <v>3</v>
      </c>
      <c r="F27" s="13">
        <f>C9+E9+G9+I9</f>
        <v>420.00000606880343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topLeftCell="A16" zoomScale="125" zoomScaleNormal="125" workbookViewId="0">
      <selection activeCell="D33" sqref="D33"/>
    </sheetView>
  </sheetViews>
  <sheetFormatPr defaultRowHeight="15" x14ac:dyDescent="0.25"/>
  <cols>
    <col min="2" max="2" width="15.140625" customWidth="1"/>
    <col min="3" max="3" width="8.7109375" style="13"/>
    <col min="5" max="5" width="10.140625" customWidth="1"/>
    <col min="7" max="7" width="11.85546875" customWidth="1"/>
  </cols>
  <sheetData>
    <row r="2" spans="2:9" x14ac:dyDescent="0.25">
      <c r="C2" s="52" t="s">
        <v>175</v>
      </c>
      <c r="D2" s="51"/>
      <c r="E2" s="52" t="s">
        <v>176</v>
      </c>
      <c r="G2" s="52" t="s">
        <v>177</v>
      </c>
      <c r="H2" s="51"/>
      <c r="I2" s="52" t="s">
        <v>178</v>
      </c>
    </row>
    <row r="4" spans="2:9" x14ac:dyDescent="0.25">
      <c r="B4" t="s">
        <v>0</v>
      </c>
      <c r="C4" s="13">
        <v>300</v>
      </c>
      <c r="E4" s="13">
        <v>400</v>
      </c>
      <c r="G4" s="13">
        <v>450</v>
      </c>
      <c r="I4" s="13">
        <v>410</v>
      </c>
    </row>
    <row r="5" spans="2:9" x14ac:dyDescent="0.25">
      <c r="B5" t="s">
        <v>9</v>
      </c>
      <c r="C5" s="13">
        <v>0.12</v>
      </c>
      <c r="E5" s="13">
        <v>0.13</v>
      </c>
      <c r="G5" s="13">
        <v>0.14499999999999999</v>
      </c>
      <c r="I5" s="13">
        <v>0.13200000000000001</v>
      </c>
    </row>
    <row r="6" spans="2:9" x14ac:dyDescent="0.25">
      <c r="B6" t="s">
        <v>10</v>
      </c>
      <c r="C6" s="13">
        <v>0.25</v>
      </c>
      <c r="E6" s="13">
        <v>0.2</v>
      </c>
      <c r="G6" s="13">
        <v>0.26</v>
      </c>
      <c r="I6" s="13">
        <v>0.25</v>
      </c>
    </row>
    <row r="7" spans="2:9" x14ac:dyDescent="0.25">
      <c r="B7" t="s">
        <v>88</v>
      </c>
      <c r="C7" s="13">
        <v>2.8</v>
      </c>
      <c r="E7" s="13">
        <v>3.2</v>
      </c>
      <c r="G7" s="13">
        <v>3.5</v>
      </c>
      <c r="I7" s="13">
        <v>3.3</v>
      </c>
    </row>
    <row r="8" spans="2:9" x14ac:dyDescent="0.25">
      <c r="B8" t="s">
        <v>200</v>
      </c>
      <c r="C8" s="13">
        <v>0</v>
      </c>
      <c r="E8" s="13">
        <v>0.33333332116112935</v>
      </c>
      <c r="G8" s="13">
        <v>0.66666667883887065</v>
      </c>
      <c r="I8" s="13">
        <v>0</v>
      </c>
    </row>
    <row r="9" spans="2:9" x14ac:dyDescent="0.25">
      <c r="B9" t="s">
        <v>201</v>
      </c>
      <c r="C9" s="13">
        <f>C4*C8</f>
        <v>0</v>
      </c>
      <c r="E9" s="13">
        <f>E4*E8</f>
        <v>133.33332846445174</v>
      </c>
      <c r="G9" s="13">
        <f>G4*G8</f>
        <v>300.00000547749181</v>
      </c>
      <c r="I9" s="13">
        <f>I4*I8</f>
        <v>0</v>
      </c>
    </row>
    <row r="13" spans="2:9" x14ac:dyDescent="0.25">
      <c r="E13" t="s">
        <v>13</v>
      </c>
      <c r="F13" s="13">
        <f>((C5*C8)+(E5*E8)+(G5*G8)+(I5*I8))</f>
        <v>0.14000000018258305</v>
      </c>
    </row>
    <row r="14" spans="2:9" x14ac:dyDescent="0.25">
      <c r="E14" t="s">
        <v>10</v>
      </c>
      <c r="F14" s="13">
        <f>((C6*C8)+(E6*E8)+(G6*G8)+(I6*I8))</f>
        <v>0.24000000073033223</v>
      </c>
    </row>
    <row r="15" spans="2:9" x14ac:dyDescent="0.25">
      <c r="E15" t="s">
        <v>88</v>
      </c>
      <c r="F15" s="13">
        <f>((C7*C8)+(E7*E8)+(G7*G8)+(I7*I8))</f>
        <v>3.4000000036516616</v>
      </c>
    </row>
    <row r="16" spans="2:9" x14ac:dyDescent="0.25">
      <c r="E16" t="s">
        <v>5</v>
      </c>
      <c r="F16" s="13">
        <f>C8+E8+G8+I8</f>
        <v>1</v>
      </c>
    </row>
    <row r="19" spans="3:9" x14ac:dyDescent="0.25">
      <c r="G19" s="55" t="s">
        <v>77</v>
      </c>
      <c r="H19" s="55" t="s">
        <v>78</v>
      </c>
      <c r="I19" s="55" t="s">
        <v>79</v>
      </c>
    </row>
    <row r="20" spans="3:9" x14ac:dyDescent="0.25">
      <c r="C20" s="52" t="s">
        <v>175</v>
      </c>
      <c r="D20" s="13">
        <f>C8</f>
        <v>0</v>
      </c>
      <c r="F20" t="s">
        <v>13</v>
      </c>
      <c r="G20" s="55">
        <v>0.14000000000000001</v>
      </c>
      <c r="H20" s="55">
        <v>14.8</v>
      </c>
      <c r="I20" s="13">
        <f>F13*100</f>
        <v>14.000000018258305</v>
      </c>
    </row>
    <row r="21" spans="3:9" x14ac:dyDescent="0.25">
      <c r="C21" s="52" t="s">
        <v>176</v>
      </c>
      <c r="D21" s="13">
        <f>E8</f>
        <v>0.33333332116112935</v>
      </c>
      <c r="F21" t="s">
        <v>10</v>
      </c>
      <c r="G21" s="15">
        <v>0</v>
      </c>
      <c r="H21" s="15">
        <v>0.24</v>
      </c>
      <c r="I21" s="13">
        <f>F14*100</f>
        <v>24.000000073033224</v>
      </c>
    </row>
    <row r="22" spans="3:9" x14ac:dyDescent="0.25">
      <c r="C22" s="52" t="s">
        <v>177</v>
      </c>
      <c r="D22" s="13">
        <f>G8</f>
        <v>0.66666667883887065</v>
      </c>
      <c r="F22" t="s">
        <v>88</v>
      </c>
      <c r="G22" s="15">
        <v>3.2</v>
      </c>
      <c r="H22" s="15">
        <v>3.5</v>
      </c>
      <c r="I22" s="13">
        <f>F15*100</f>
        <v>340.00000036516616</v>
      </c>
    </row>
    <row r="23" spans="3:9" x14ac:dyDescent="0.25">
      <c r="C23" s="52" t="s">
        <v>178</v>
      </c>
      <c r="D23" s="13">
        <f>I8</f>
        <v>0</v>
      </c>
      <c r="F23" t="s">
        <v>5</v>
      </c>
      <c r="G23" s="15">
        <v>1</v>
      </c>
      <c r="H23" s="15"/>
      <c r="I23" s="13">
        <f>F16*100</f>
        <v>100</v>
      </c>
    </row>
    <row r="27" spans="3:9" x14ac:dyDescent="0.25">
      <c r="D27" t="s">
        <v>3</v>
      </c>
      <c r="F27" s="13">
        <f>C9+E9+G9+I9</f>
        <v>433.33333394194358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4"/>
  <sheetViews>
    <sheetView topLeftCell="B1" workbookViewId="0">
      <selection activeCell="E6" sqref="E6"/>
    </sheetView>
  </sheetViews>
  <sheetFormatPr defaultRowHeight="15" x14ac:dyDescent="0.25"/>
  <cols>
    <col min="12" max="12" width="11.42578125" customWidth="1"/>
  </cols>
  <sheetData>
    <row r="3" spans="2:13" x14ac:dyDescent="0.25">
      <c r="D3" s="52" t="s">
        <v>175</v>
      </c>
      <c r="E3" s="52" t="s">
        <v>176</v>
      </c>
      <c r="F3" s="52" t="s">
        <v>177</v>
      </c>
      <c r="G3" s="52" t="s">
        <v>178</v>
      </c>
      <c r="H3" s="54" t="s">
        <v>202</v>
      </c>
      <c r="I3" s="54" t="s">
        <v>203</v>
      </c>
      <c r="J3" s="54" t="s">
        <v>159</v>
      </c>
      <c r="K3" s="54" t="s">
        <v>210</v>
      </c>
      <c r="L3" s="54" t="s">
        <v>211</v>
      </c>
      <c r="M3" s="54" t="s">
        <v>212</v>
      </c>
    </row>
    <row r="5" spans="2:13" x14ac:dyDescent="0.25">
      <c r="B5" t="s">
        <v>204</v>
      </c>
      <c r="H5" s="54">
        <v>100</v>
      </c>
      <c r="I5" s="54">
        <v>20</v>
      </c>
      <c r="J5" s="54">
        <f>H5-I5</f>
        <v>80</v>
      </c>
    </row>
    <row r="6" spans="2:13" x14ac:dyDescent="0.25">
      <c r="B6" t="s">
        <v>205</v>
      </c>
      <c r="D6">
        <v>0.26</v>
      </c>
      <c r="E6">
        <v>0.26</v>
      </c>
      <c r="F6">
        <v>0.28000000000000003</v>
      </c>
      <c r="G6">
        <v>0.2</v>
      </c>
      <c r="H6" s="54">
        <v>500</v>
      </c>
      <c r="I6" s="54">
        <v>50</v>
      </c>
      <c r="J6" s="54">
        <f t="shared" ref="J6:J10" si="0">H6-I6</f>
        <v>450</v>
      </c>
      <c r="K6" s="54">
        <v>389.95</v>
      </c>
      <c r="L6" s="54">
        <v>410</v>
      </c>
      <c r="M6">
        <f>L6-K6</f>
        <v>20.050000000000011</v>
      </c>
    </row>
    <row r="7" spans="2:13" x14ac:dyDescent="0.25">
      <c r="B7" t="s">
        <v>206</v>
      </c>
      <c r="D7">
        <v>0.36</v>
      </c>
      <c r="E7">
        <v>0</v>
      </c>
      <c r="F7">
        <v>0.64</v>
      </c>
      <c r="G7">
        <v>0</v>
      </c>
      <c r="H7" s="54">
        <v>300</v>
      </c>
      <c r="I7" s="54">
        <v>50</v>
      </c>
      <c r="J7" s="54">
        <f t="shared" si="0"/>
        <v>250</v>
      </c>
      <c r="K7" s="54">
        <v>396</v>
      </c>
      <c r="L7" s="54">
        <v>415</v>
      </c>
      <c r="M7">
        <f>L7-K7</f>
        <v>19</v>
      </c>
    </row>
    <row r="8" spans="2:13" x14ac:dyDescent="0.25">
      <c r="B8" t="s">
        <v>207</v>
      </c>
      <c r="D8" s="13">
        <v>0.2</v>
      </c>
      <c r="E8" s="13">
        <v>0</v>
      </c>
      <c r="F8" s="13">
        <v>0.8</v>
      </c>
      <c r="G8" s="13">
        <v>0</v>
      </c>
      <c r="H8" s="54">
        <v>200</v>
      </c>
      <c r="I8" s="54">
        <v>0</v>
      </c>
      <c r="J8" s="54">
        <f t="shared" si="0"/>
        <v>200</v>
      </c>
      <c r="K8" s="54">
        <v>420</v>
      </c>
      <c r="L8" s="54">
        <v>450</v>
      </c>
      <c r="M8">
        <f>L8-K8</f>
        <v>30</v>
      </c>
    </row>
    <row r="9" spans="2:13" x14ac:dyDescent="0.25">
      <c r="B9" t="s">
        <v>208</v>
      </c>
      <c r="H9" s="54">
        <v>200</v>
      </c>
      <c r="I9" s="54">
        <v>10</v>
      </c>
      <c r="J9" s="54">
        <f t="shared" si="0"/>
        <v>190</v>
      </c>
    </row>
    <row r="10" spans="2:13" x14ac:dyDescent="0.25">
      <c r="B10" t="s">
        <v>209</v>
      </c>
      <c r="H10" s="54">
        <v>100</v>
      </c>
      <c r="I10" s="54">
        <v>50</v>
      </c>
      <c r="J10" s="54">
        <f t="shared" si="0"/>
        <v>50</v>
      </c>
    </row>
    <row r="12" spans="2:13" x14ac:dyDescent="0.25">
      <c r="B12" t="s">
        <v>213</v>
      </c>
      <c r="D12">
        <v>250</v>
      </c>
      <c r="E12">
        <v>400</v>
      </c>
      <c r="F12">
        <v>500</v>
      </c>
      <c r="G12">
        <v>350</v>
      </c>
    </row>
    <row r="14" spans="2:13" x14ac:dyDescent="0.25">
      <c r="B14" t="s">
        <v>214</v>
      </c>
      <c r="D14">
        <f>((D6*J6)+(D7*J7)+(D8*J8))</f>
        <v>247</v>
      </c>
      <c r="E14">
        <f>((E6*J6)+(E7*J7)+(E8*J8))</f>
        <v>117</v>
      </c>
      <c r="F14">
        <f>((F6*J6)+(F7*J7)+(F8*J8))</f>
        <v>446</v>
      </c>
      <c r="G14">
        <f>((G6*J6)+(G7*J7)+(G8*J8))</f>
        <v>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D13" sqref="D13"/>
    </sheetView>
  </sheetViews>
  <sheetFormatPr defaultRowHeight="15" x14ac:dyDescent="0.25"/>
  <cols>
    <col min="1" max="1" width="16.85546875" customWidth="1"/>
    <col min="2" max="2" width="19.7109375" customWidth="1"/>
    <col min="3" max="3" width="14.28515625" customWidth="1"/>
    <col min="4" max="4" width="14.140625" customWidth="1"/>
    <col min="5" max="5" width="16.85546875" customWidth="1"/>
  </cols>
  <sheetData>
    <row r="2" spans="1:5" x14ac:dyDescent="0.25">
      <c r="B2" t="s">
        <v>179</v>
      </c>
      <c r="C2" t="s">
        <v>180</v>
      </c>
      <c r="D2" t="s">
        <v>181</v>
      </c>
      <c r="E2" t="s">
        <v>182</v>
      </c>
    </row>
    <row r="4" spans="1:5" x14ac:dyDescent="0.25">
      <c r="A4" t="s">
        <v>183</v>
      </c>
      <c r="B4">
        <v>14.5</v>
      </c>
      <c r="C4">
        <v>14.5</v>
      </c>
      <c r="D4">
        <v>14.5</v>
      </c>
      <c r="E4">
        <f>(B4*30+C4*70)/100</f>
        <v>14.5</v>
      </c>
    </row>
    <row r="5" spans="1:5" x14ac:dyDescent="0.25">
      <c r="A5" t="s">
        <v>184</v>
      </c>
      <c r="B5">
        <v>0.5</v>
      </c>
      <c r="C5">
        <v>0.56000000000000005</v>
      </c>
      <c r="D5">
        <v>0.54</v>
      </c>
      <c r="E5">
        <f>(B5*30+C5*70)/100</f>
        <v>0.54200000000000004</v>
      </c>
    </row>
    <row r="6" spans="1:5" x14ac:dyDescent="0.25">
      <c r="A6" t="s">
        <v>9</v>
      </c>
      <c r="B6">
        <v>13.4</v>
      </c>
      <c r="C6">
        <v>9.6999999999999993</v>
      </c>
      <c r="D6">
        <v>10.8</v>
      </c>
      <c r="E6" s="53">
        <f>(B6*30+C6*70)/100</f>
        <v>10.81</v>
      </c>
    </row>
    <row r="7" spans="1:5" x14ac:dyDescent="0.25">
      <c r="A7" t="s">
        <v>185</v>
      </c>
      <c r="B7">
        <v>423</v>
      </c>
      <c r="C7">
        <v>287</v>
      </c>
      <c r="D7">
        <v>312</v>
      </c>
      <c r="E7" s="49">
        <f>(B7*30+C7*70)/100</f>
        <v>327.8</v>
      </c>
    </row>
    <row r="8" spans="1:5" x14ac:dyDescent="0.25">
      <c r="A8" t="s">
        <v>186</v>
      </c>
      <c r="B8">
        <v>68</v>
      </c>
      <c r="C8">
        <v>68</v>
      </c>
      <c r="D8">
        <v>70</v>
      </c>
      <c r="E8">
        <f>(B8*30+C8*70)/100</f>
        <v>68</v>
      </c>
    </row>
    <row r="10" spans="1:5" x14ac:dyDescent="0.25">
      <c r="A10" t="s">
        <v>198</v>
      </c>
    </row>
    <row r="11" spans="1:5" x14ac:dyDescent="0.25">
      <c r="A11" t="s">
        <v>199</v>
      </c>
      <c r="B11">
        <v>950</v>
      </c>
      <c r="C11">
        <v>360</v>
      </c>
      <c r="D11">
        <v>495</v>
      </c>
      <c r="E11">
        <f>(B11*30+C11*70)/100</f>
        <v>537</v>
      </c>
    </row>
    <row r="13" spans="1:5" x14ac:dyDescent="0.25">
      <c r="A13" t="s">
        <v>187</v>
      </c>
    </row>
    <row r="14" spans="1:5" x14ac:dyDescent="0.25">
      <c r="A14" t="s">
        <v>188</v>
      </c>
      <c r="B14">
        <v>59.6</v>
      </c>
      <c r="C14">
        <v>55.1</v>
      </c>
      <c r="D14">
        <v>55.6</v>
      </c>
      <c r="E14">
        <f t="shared" ref="E14:E18" si="0">(B14*30+C14*70)/100</f>
        <v>56.45</v>
      </c>
    </row>
    <row r="15" spans="1:5" x14ac:dyDescent="0.25">
      <c r="A15" t="s">
        <v>189</v>
      </c>
      <c r="B15">
        <v>6</v>
      </c>
      <c r="C15">
        <v>1.2</v>
      </c>
      <c r="D15">
        <v>2</v>
      </c>
      <c r="E15">
        <f t="shared" si="0"/>
        <v>2.64</v>
      </c>
    </row>
    <row r="16" spans="1:5" x14ac:dyDescent="0.25">
      <c r="A16" t="s">
        <v>190</v>
      </c>
      <c r="B16">
        <v>9</v>
      </c>
      <c r="C16">
        <v>1.8</v>
      </c>
      <c r="D16">
        <v>5.5</v>
      </c>
      <c r="E16">
        <f t="shared" si="0"/>
        <v>3.96</v>
      </c>
    </row>
    <row r="17" spans="1:5" x14ac:dyDescent="0.25">
      <c r="A17" t="s">
        <v>191</v>
      </c>
      <c r="B17">
        <v>20</v>
      </c>
      <c r="C17">
        <v>90</v>
      </c>
      <c r="D17">
        <v>50</v>
      </c>
      <c r="E17">
        <f t="shared" si="0"/>
        <v>69</v>
      </c>
    </row>
    <row r="18" spans="1:5" x14ac:dyDescent="0.25">
      <c r="A18" t="s">
        <v>192</v>
      </c>
      <c r="B18">
        <v>74</v>
      </c>
      <c r="C18">
        <v>40</v>
      </c>
      <c r="D18">
        <v>56</v>
      </c>
      <c r="E18">
        <f t="shared" si="0"/>
        <v>50.2</v>
      </c>
    </row>
    <row r="20" spans="1:5" x14ac:dyDescent="0.25">
      <c r="A20" t="s">
        <v>193</v>
      </c>
    </row>
    <row r="21" spans="1:5" x14ac:dyDescent="0.25">
      <c r="A21" t="s">
        <v>194</v>
      </c>
      <c r="B21">
        <v>510</v>
      </c>
      <c r="C21">
        <v>500</v>
      </c>
      <c r="D21">
        <v>520</v>
      </c>
      <c r="E21">
        <f t="shared" ref="E21:E24" si="1">(B21*30+C21*70)/100</f>
        <v>503</v>
      </c>
    </row>
    <row r="22" spans="1:5" x14ac:dyDescent="0.25">
      <c r="A22" t="s">
        <v>195</v>
      </c>
      <c r="B22">
        <v>160</v>
      </c>
      <c r="C22">
        <v>132</v>
      </c>
      <c r="D22">
        <v>148</v>
      </c>
      <c r="E22">
        <f t="shared" si="1"/>
        <v>140.4</v>
      </c>
    </row>
    <row r="23" spans="1:5" x14ac:dyDescent="0.25">
      <c r="A23" t="s">
        <v>196</v>
      </c>
      <c r="B23">
        <v>150</v>
      </c>
      <c r="C23">
        <v>103</v>
      </c>
      <c r="D23">
        <v>136</v>
      </c>
      <c r="E23">
        <f t="shared" si="1"/>
        <v>117.1</v>
      </c>
    </row>
    <row r="24" spans="1:5" x14ac:dyDescent="0.25">
      <c r="A24" t="s">
        <v>197</v>
      </c>
      <c r="B24">
        <v>3.2</v>
      </c>
      <c r="C24">
        <v>3.8</v>
      </c>
      <c r="D24">
        <v>3.5</v>
      </c>
      <c r="E24">
        <f t="shared" si="1"/>
        <v>3.62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topLeftCell="A13" zoomScale="150" zoomScaleNormal="150" workbookViewId="0">
      <selection activeCell="H8" sqref="H8"/>
    </sheetView>
  </sheetViews>
  <sheetFormatPr defaultRowHeight="15" x14ac:dyDescent="0.25"/>
  <cols>
    <col min="2" max="2" width="21.5703125" customWidth="1"/>
    <col min="3" max="3" width="9.85546875" customWidth="1"/>
    <col min="4" max="4" width="10.28515625" customWidth="1"/>
    <col min="5" max="5" width="9.5703125" customWidth="1"/>
    <col min="6" max="6" width="10.140625" customWidth="1"/>
  </cols>
  <sheetData>
    <row r="3" spans="2:7" x14ac:dyDescent="0.25">
      <c r="C3" s="51" t="s">
        <v>152</v>
      </c>
      <c r="D3" s="51" t="s">
        <v>153</v>
      </c>
      <c r="E3" s="51" t="s">
        <v>154</v>
      </c>
      <c r="F3" s="51" t="s">
        <v>155</v>
      </c>
    </row>
    <row r="4" spans="2:7" x14ac:dyDescent="0.25">
      <c r="B4" t="s">
        <v>174</v>
      </c>
      <c r="C4">
        <v>415</v>
      </c>
      <c r="D4">
        <v>430</v>
      </c>
      <c r="E4">
        <v>442</v>
      </c>
      <c r="F4">
        <v>500</v>
      </c>
    </row>
    <row r="5" spans="2:7" x14ac:dyDescent="0.25">
      <c r="B5" t="s">
        <v>170</v>
      </c>
      <c r="C5">
        <v>30</v>
      </c>
      <c r="D5">
        <v>40</v>
      </c>
      <c r="E5">
        <v>20</v>
      </c>
      <c r="F5">
        <v>80</v>
      </c>
    </row>
    <row r="7" spans="2:7" x14ac:dyDescent="0.25">
      <c r="B7" t="s">
        <v>171</v>
      </c>
      <c r="C7">
        <v>10</v>
      </c>
      <c r="D7">
        <v>22</v>
      </c>
      <c r="E7">
        <v>18</v>
      </c>
      <c r="F7">
        <v>50</v>
      </c>
    </row>
    <row r="8" spans="2:7" x14ac:dyDescent="0.25">
      <c r="B8" t="s">
        <v>172</v>
      </c>
      <c r="C8" s="49">
        <v>51.948048366621279</v>
      </c>
      <c r="D8" s="49">
        <v>41.558447401768667</v>
      </c>
      <c r="E8" s="49">
        <v>62.337661426573398</v>
      </c>
      <c r="F8" s="49">
        <v>444.15584280498194</v>
      </c>
    </row>
    <row r="10" spans="2:7" x14ac:dyDescent="0.25">
      <c r="B10" t="s">
        <v>173</v>
      </c>
      <c r="C10" s="13">
        <f>C8*C7</f>
        <v>519.48048366621276</v>
      </c>
      <c r="D10" s="13">
        <f t="shared" ref="D10:F10" si="0">D8*D7</f>
        <v>914.28584283891064</v>
      </c>
      <c r="E10" s="13">
        <f t="shared" si="0"/>
        <v>1122.0779056783213</v>
      </c>
      <c r="F10" s="13">
        <f t="shared" si="0"/>
        <v>22207.792140249097</v>
      </c>
    </row>
    <row r="13" spans="2:7" x14ac:dyDescent="0.25">
      <c r="B13" t="s">
        <v>168</v>
      </c>
      <c r="C13" s="49">
        <f>((C8*C5/100)+(D5*D8/100)+(E5*E8/100)+(F5*F8/100))</f>
        <v>399.99999999999409</v>
      </c>
      <c r="E13" t="s">
        <v>167</v>
      </c>
      <c r="F13" s="13">
        <f>C10+D10+E10+F10</f>
        <v>24763.636372432542</v>
      </c>
    </row>
    <row r="15" spans="2:7" x14ac:dyDescent="0.25">
      <c r="B15" t="s">
        <v>169</v>
      </c>
      <c r="C15" s="49">
        <f>C8+D8+E8+F8</f>
        <v>599.99999999994532</v>
      </c>
    </row>
    <row r="16" spans="2:7" x14ac:dyDescent="0.25">
      <c r="E16" t="s">
        <v>162</v>
      </c>
      <c r="F16" t="s">
        <v>161</v>
      </c>
      <c r="G16" t="s">
        <v>163</v>
      </c>
    </row>
    <row r="17" spans="3:7" x14ac:dyDescent="0.25">
      <c r="D17" t="s">
        <v>127</v>
      </c>
      <c r="E17">
        <v>100</v>
      </c>
      <c r="F17">
        <v>400</v>
      </c>
      <c r="G17">
        <f>C13</f>
        <v>399.99999999999409</v>
      </c>
    </row>
    <row r="18" spans="3:7" x14ac:dyDescent="0.25">
      <c r="D18" t="s">
        <v>152</v>
      </c>
      <c r="E18">
        <v>0</v>
      </c>
      <c r="F18">
        <v>150</v>
      </c>
      <c r="G18">
        <f>C8</f>
        <v>51.948048366621279</v>
      </c>
    </row>
    <row r="19" spans="3:7" x14ac:dyDescent="0.25">
      <c r="D19" t="s">
        <v>153</v>
      </c>
      <c r="E19">
        <v>0</v>
      </c>
      <c r="F19">
        <v>80</v>
      </c>
      <c r="G19">
        <f>D8</f>
        <v>41.558447401768667</v>
      </c>
    </row>
    <row r="20" spans="3:7" x14ac:dyDescent="0.25">
      <c r="C20" t="s">
        <v>164</v>
      </c>
      <c r="D20" t="s">
        <v>165</v>
      </c>
      <c r="E20">
        <v>0</v>
      </c>
      <c r="F20">
        <v>200</v>
      </c>
      <c r="G20">
        <f>E8</f>
        <v>62.337661426573398</v>
      </c>
    </row>
    <row r="21" spans="3:7" x14ac:dyDescent="0.25">
      <c r="D21" t="s">
        <v>166</v>
      </c>
      <c r="E21">
        <v>0</v>
      </c>
      <c r="F21">
        <v>600</v>
      </c>
      <c r="G21" s="49">
        <f>F8</f>
        <v>444.15584280498194</v>
      </c>
    </row>
    <row r="22" spans="3:7" x14ac:dyDescent="0.25">
      <c r="D22" t="s">
        <v>159</v>
      </c>
      <c r="E22">
        <v>600</v>
      </c>
      <c r="F22">
        <v>800</v>
      </c>
      <c r="G22" s="49">
        <f>C15</f>
        <v>599.99999999994532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workbookViewId="0">
      <selection activeCell="H10" sqref="H10"/>
    </sheetView>
  </sheetViews>
  <sheetFormatPr defaultRowHeight="15" x14ac:dyDescent="0.25"/>
  <sheetData>
    <row r="3" spans="2:6" x14ac:dyDescent="0.25">
      <c r="D3" s="54" t="s">
        <v>202</v>
      </c>
      <c r="E3" s="54" t="s">
        <v>203</v>
      </c>
      <c r="F3" s="54" t="s">
        <v>159</v>
      </c>
    </row>
    <row r="5" spans="2:6" x14ac:dyDescent="0.25">
      <c r="B5" t="s">
        <v>204</v>
      </c>
      <c r="D5" s="54">
        <v>100</v>
      </c>
      <c r="E5" s="54">
        <v>20</v>
      </c>
      <c r="F5" s="54">
        <f>D5-E5</f>
        <v>80</v>
      </c>
    </row>
    <row r="6" spans="2:6" x14ac:dyDescent="0.25">
      <c r="B6" t="s">
        <v>205</v>
      </c>
      <c r="D6" s="54">
        <v>500</v>
      </c>
      <c r="E6" s="54">
        <v>50</v>
      </c>
      <c r="F6" s="54">
        <f t="shared" ref="F6:F10" si="0">D6-E6</f>
        <v>450</v>
      </c>
    </row>
    <row r="7" spans="2:6" x14ac:dyDescent="0.25">
      <c r="B7" t="s">
        <v>206</v>
      </c>
      <c r="D7" s="54">
        <v>300</v>
      </c>
      <c r="E7" s="54">
        <v>50</v>
      </c>
      <c r="F7" s="54">
        <f t="shared" si="0"/>
        <v>250</v>
      </c>
    </row>
    <row r="8" spans="2:6" x14ac:dyDescent="0.25">
      <c r="B8" t="s">
        <v>207</v>
      </c>
      <c r="D8" s="54">
        <v>200</v>
      </c>
      <c r="E8" s="54">
        <v>0</v>
      </c>
      <c r="F8" s="54">
        <f t="shared" si="0"/>
        <v>200</v>
      </c>
    </row>
    <row r="9" spans="2:6" x14ac:dyDescent="0.25">
      <c r="B9" t="s">
        <v>208</v>
      </c>
      <c r="D9" s="54">
        <v>200</v>
      </c>
      <c r="E9" s="54">
        <v>10</v>
      </c>
      <c r="F9" s="54">
        <f t="shared" si="0"/>
        <v>190</v>
      </c>
    </row>
    <row r="10" spans="2:6" x14ac:dyDescent="0.25">
      <c r="B10" t="s">
        <v>209</v>
      </c>
      <c r="D10" s="54">
        <v>100</v>
      </c>
      <c r="E10" s="54">
        <v>50</v>
      </c>
      <c r="F10" s="54">
        <f t="shared" si="0"/>
        <v>50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1"/>
  <sheetViews>
    <sheetView topLeftCell="B1" zoomScale="105" workbookViewId="0">
      <selection activeCell="H16" sqref="H16"/>
    </sheetView>
  </sheetViews>
  <sheetFormatPr defaultRowHeight="15" x14ac:dyDescent="0.25"/>
  <cols>
    <col min="1" max="1" width="6.140625" customWidth="1"/>
    <col min="2" max="2" width="14.5703125" customWidth="1"/>
    <col min="3" max="3" width="10.85546875" style="13" customWidth="1"/>
    <col min="4" max="4" width="8.42578125" customWidth="1"/>
    <col min="5" max="5" width="11.42578125" customWidth="1"/>
    <col min="6" max="6" width="9.42578125" bestFit="1" customWidth="1"/>
    <col min="7" max="7" width="10.7109375" customWidth="1"/>
    <col min="8" max="8" width="14" customWidth="1"/>
    <col min="9" max="9" width="10.85546875" customWidth="1"/>
    <col min="10" max="10" width="6.5703125" customWidth="1"/>
    <col min="11" max="11" width="13.5703125" customWidth="1"/>
    <col min="13" max="13" width="4.7109375" customWidth="1"/>
    <col min="14" max="14" width="14.5703125" customWidth="1"/>
  </cols>
  <sheetData>
    <row r="1" spans="2:14" ht="18.75" x14ac:dyDescent="0.25">
      <c r="B1" s="46"/>
      <c r="C1" s="13" t="s">
        <v>127</v>
      </c>
      <c r="D1" t="s">
        <v>133</v>
      </c>
      <c r="E1" t="s">
        <v>136</v>
      </c>
      <c r="F1" t="s">
        <v>109</v>
      </c>
      <c r="G1" t="s">
        <v>137</v>
      </c>
    </row>
    <row r="2" spans="2:14" x14ac:dyDescent="0.25">
      <c r="B2" t="s">
        <v>0</v>
      </c>
      <c r="C2" s="13">
        <v>430</v>
      </c>
      <c r="D2" s="13">
        <v>750</v>
      </c>
      <c r="E2" s="13">
        <v>350</v>
      </c>
      <c r="F2">
        <v>440.45</v>
      </c>
      <c r="G2">
        <v>410.35</v>
      </c>
    </row>
    <row r="3" spans="2:14" x14ac:dyDescent="0.25">
      <c r="B3" t="s">
        <v>9</v>
      </c>
      <c r="C3" s="13">
        <v>25</v>
      </c>
      <c r="D3" s="13">
        <v>26</v>
      </c>
      <c r="E3" s="13">
        <v>8</v>
      </c>
      <c r="F3" s="13">
        <v>15</v>
      </c>
      <c r="G3" s="13">
        <v>17</v>
      </c>
      <c r="I3" s="13"/>
      <c r="J3" s="13"/>
      <c r="N3">
        <v>100</v>
      </c>
    </row>
    <row r="4" spans="2:14" x14ac:dyDescent="0.25">
      <c r="B4" t="s">
        <v>118</v>
      </c>
      <c r="C4" s="13">
        <v>26</v>
      </c>
      <c r="D4" s="13">
        <v>31</v>
      </c>
      <c r="E4" s="13">
        <v>4</v>
      </c>
      <c r="F4" s="13">
        <v>12.2</v>
      </c>
      <c r="G4" s="13">
        <v>11</v>
      </c>
      <c r="I4" s="13"/>
      <c r="J4" s="13"/>
    </row>
    <row r="5" spans="2:14" x14ac:dyDescent="0.25">
      <c r="B5" t="s">
        <v>119</v>
      </c>
      <c r="C5" s="13">
        <v>1</v>
      </c>
      <c r="D5" s="13">
        <v>1</v>
      </c>
      <c r="E5" s="13">
        <v>3</v>
      </c>
      <c r="F5" s="13">
        <v>2</v>
      </c>
      <c r="G5" s="13">
        <v>7.0000000000000009</v>
      </c>
      <c r="I5" s="13"/>
      <c r="J5" s="13"/>
    </row>
    <row r="6" spans="2:14" x14ac:dyDescent="0.25">
      <c r="B6" t="s">
        <v>148</v>
      </c>
      <c r="C6" s="13">
        <v>60</v>
      </c>
      <c r="D6" s="13">
        <v>60</v>
      </c>
      <c r="E6" s="13">
        <v>77</v>
      </c>
      <c r="F6" s="13">
        <v>68</v>
      </c>
      <c r="G6" s="13">
        <v>66</v>
      </c>
      <c r="I6" s="13"/>
      <c r="J6" s="13"/>
    </row>
    <row r="7" spans="2:14" x14ac:dyDescent="0.25">
      <c r="B7" t="s">
        <v>1</v>
      </c>
      <c r="C7" s="13">
        <v>0.18431147904191605</v>
      </c>
      <c r="D7" s="13">
        <v>0</v>
      </c>
      <c r="E7" s="13">
        <v>0</v>
      </c>
      <c r="F7" s="13">
        <v>0.8</v>
      </c>
      <c r="G7" s="13">
        <v>4.0718413173652948E-2</v>
      </c>
    </row>
    <row r="8" spans="2:14" x14ac:dyDescent="0.25">
      <c r="B8" t="s">
        <v>2</v>
      </c>
      <c r="C8" s="13">
        <f>C2*C7</f>
        <v>79.253935988023898</v>
      </c>
      <c r="D8" s="13">
        <f>D2*D7</f>
        <v>0</v>
      </c>
      <c r="E8" s="13">
        <f>E2*E7</f>
        <v>0</v>
      </c>
      <c r="F8" s="13">
        <f>F2*F7</f>
        <v>352.36</v>
      </c>
      <c r="G8" s="13">
        <f>G2*G7</f>
        <v>16.708800845808486</v>
      </c>
      <c r="I8" s="13"/>
      <c r="J8" s="13"/>
      <c r="K8" s="13"/>
      <c r="L8" s="13"/>
    </row>
    <row r="9" spans="2:14" x14ac:dyDescent="0.25">
      <c r="I9" s="13"/>
      <c r="J9" s="13"/>
      <c r="K9" s="13"/>
      <c r="L9" s="13"/>
    </row>
    <row r="10" spans="2:14" x14ac:dyDescent="0.25">
      <c r="I10" s="13"/>
      <c r="J10" s="13"/>
      <c r="K10" s="13"/>
      <c r="L10" s="13"/>
    </row>
    <row r="11" spans="2:14" x14ac:dyDescent="0.25">
      <c r="C11" s="14" t="s">
        <v>77</v>
      </c>
      <c r="D11" s="14" t="s">
        <v>78</v>
      </c>
      <c r="E11" s="14" t="s">
        <v>79</v>
      </c>
      <c r="I11" s="13"/>
      <c r="J11" s="13"/>
      <c r="K11" s="13"/>
      <c r="L11" s="13"/>
    </row>
    <row r="12" spans="2:14" x14ac:dyDescent="0.25">
      <c r="B12" t="s">
        <v>13</v>
      </c>
      <c r="C12" s="14">
        <v>17.3</v>
      </c>
      <c r="D12" s="14">
        <v>19</v>
      </c>
      <c r="E12" s="13">
        <f>((C3*C7)+(D3*D7)+(E3*E7)+(F3*F7)+(G3*G7))</f>
        <v>17.3</v>
      </c>
    </row>
    <row r="13" spans="2:14" x14ac:dyDescent="0.25">
      <c r="B13" t="s">
        <v>118</v>
      </c>
      <c r="C13" s="15">
        <v>8</v>
      </c>
      <c r="D13" s="15">
        <v>15</v>
      </c>
      <c r="E13" s="13">
        <f>((C4*C7)+(D4*D7)+(E4*E7)+(F4*F7)+(G4*G7))</f>
        <v>15.000000999999999</v>
      </c>
    </row>
    <row r="14" spans="2:14" x14ac:dyDescent="0.25">
      <c r="B14" t="s">
        <v>119</v>
      </c>
      <c r="C14" s="15">
        <v>2</v>
      </c>
      <c r="D14" s="15">
        <v>3</v>
      </c>
      <c r="E14" s="13">
        <f>((C5*C7)+(D5*D7)+(E5*E7)+(F5*F7)+(G5*G7))</f>
        <v>2.0693403712574869</v>
      </c>
    </row>
    <row r="15" spans="2:14" x14ac:dyDescent="0.25">
      <c r="B15" t="s">
        <v>148</v>
      </c>
      <c r="C15" s="15">
        <v>60</v>
      </c>
      <c r="D15" s="15">
        <v>70</v>
      </c>
      <c r="E15" s="13">
        <f>((C6*C7)+(D6*D7)+(E6*E7)+(F6*F7)+(G6*G7))</f>
        <v>68.146104011976064</v>
      </c>
    </row>
    <row r="16" spans="2:14" x14ac:dyDescent="0.25">
      <c r="B16" t="s">
        <v>5</v>
      </c>
      <c r="C16" s="15">
        <v>100</v>
      </c>
      <c r="D16" s="15">
        <v>100</v>
      </c>
      <c r="E16" s="13">
        <f>(C7+D7+E7+F7+G7)*100</f>
        <v>102.5029892215569</v>
      </c>
    </row>
    <row r="17" spans="2:7" x14ac:dyDescent="0.25">
      <c r="C17"/>
    </row>
    <row r="18" spans="2:7" x14ac:dyDescent="0.25">
      <c r="C18"/>
    </row>
    <row r="19" spans="2:7" x14ac:dyDescent="0.25">
      <c r="B19" t="s">
        <v>3</v>
      </c>
      <c r="C19"/>
      <c r="D19" s="13">
        <f>C8+D8+E8+F8+G8</f>
        <v>448.32273683383238</v>
      </c>
    </row>
    <row r="22" spans="2:7" ht="15.75" thickBot="1" x14ac:dyDescent="0.3"/>
    <row r="23" spans="2:7" ht="15.75" thickBot="1" x14ac:dyDescent="0.3">
      <c r="B23" s="30"/>
      <c r="C23" s="31" t="s">
        <v>106</v>
      </c>
      <c r="D23" s="31" t="s">
        <v>107</v>
      </c>
      <c r="E23" s="31" t="s">
        <v>108</v>
      </c>
      <c r="F23" s="31" t="s">
        <v>109</v>
      </c>
      <c r="G23" s="31" t="s">
        <v>110</v>
      </c>
    </row>
    <row r="24" spans="2:7" ht="15.75" thickBot="1" x14ac:dyDescent="0.3">
      <c r="B24" s="32" t="s">
        <v>111</v>
      </c>
      <c r="C24" s="33">
        <v>13.25</v>
      </c>
      <c r="D24" s="33">
        <v>19.8</v>
      </c>
      <c r="E24" s="33">
        <v>22.3</v>
      </c>
      <c r="F24" s="33">
        <v>13.7</v>
      </c>
      <c r="G24" s="33">
        <v>10.5</v>
      </c>
    </row>
    <row r="25" spans="2:7" ht="15.75" thickBot="1" x14ac:dyDescent="0.3">
      <c r="B25" s="32" t="s">
        <v>112</v>
      </c>
      <c r="C25" s="33">
        <v>2.1</v>
      </c>
      <c r="D25" s="33">
        <v>3.5</v>
      </c>
      <c r="E25" s="33">
        <v>3.3</v>
      </c>
      <c r="F25" s="33">
        <v>1.6</v>
      </c>
      <c r="G25" s="33">
        <v>1.3</v>
      </c>
    </row>
    <row r="26" spans="2:7" ht="15.75" thickBot="1" x14ac:dyDescent="0.3">
      <c r="B26" s="32" t="s">
        <v>113</v>
      </c>
      <c r="C26" s="33">
        <v>3.4</v>
      </c>
      <c r="D26" s="33">
        <v>41.6</v>
      </c>
      <c r="E26" s="33">
        <v>1.5</v>
      </c>
      <c r="F26" s="33">
        <v>1.87</v>
      </c>
      <c r="G26" s="33">
        <v>1.6</v>
      </c>
    </row>
    <row r="27" spans="2:7" ht="19.5" customHeight="1" thickBot="1" x14ac:dyDescent="0.3">
      <c r="B27" s="32" t="s">
        <v>114</v>
      </c>
      <c r="C27" s="33">
        <v>71.5</v>
      </c>
      <c r="D27" s="33">
        <v>28.9</v>
      </c>
      <c r="E27" s="33">
        <v>60.75</v>
      </c>
      <c r="F27" s="33">
        <v>72.569999999999993</v>
      </c>
      <c r="G27" s="33">
        <v>74.52</v>
      </c>
    </row>
    <row r="28" spans="2:7" ht="15.75" thickBot="1" x14ac:dyDescent="0.3">
      <c r="B28" s="32" t="s">
        <v>118</v>
      </c>
      <c r="C28" s="33">
        <v>3.5</v>
      </c>
      <c r="D28" s="33">
        <v>27.9</v>
      </c>
      <c r="E28" s="33">
        <v>16.5</v>
      </c>
      <c r="F28" s="33">
        <v>12.2</v>
      </c>
      <c r="G28" s="33">
        <v>10.1</v>
      </c>
    </row>
    <row r="29" spans="2:7" ht="15.75" thickBot="1" x14ac:dyDescent="0.3">
      <c r="B29" s="32" t="s">
        <v>116</v>
      </c>
      <c r="C29" s="33">
        <v>353</v>
      </c>
      <c r="D29" s="33">
        <v>528</v>
      </c>
      <c r="E29" s="33">
        <v>337</v>
      </c>
      <c r="F29" s="33">
        <v>339</v>
      </c>
      <c r="G29" s="33">
        <v>345</v>
      </c>
    </row>
    <row r="32" spans="2:7" ht="18.75" x14ac:dyDescent="0.3">
      <c r="B32" s="44" t="s">
        <v>140</v>
      </c>
    </row>
    <row r="34" spans="2:15" ht="23.45" customHeight="1" x14ac:dyDescent="0.25">
      <c r="B34" s="36" t="s">
        <v>123</v>
      </c>
      <c r="C34" s="38" t="s">
        <v>127</v>
      </c>
      <c r="D34" s="38" t="s">
        <v>128</v>
      </c>
      <c r="E34" s="38" t="s">
        <v>133</v>
      </c>
      <c r="F34" s="38" t="s">
        <v>134</v>
      </c>
      <c r="G34" s="38" t="s">
        <v>135</v>
      </c>
      <c r="H34" s="38" t="s">
        <v>136</v>
      </c>
      <c r="I34" s="38" t="s">
        <v>109</v>
      </c>
      <c r="J34" s="38" t="s">
        <v>137</v>
      </c>
      <c r="K34" s="41"/>
      <c r="L34" s="41"/>
      <c r="M34" s="41"/>
      <c r="N34" s="41"/>
      <c r="O34" s="41"/>
    </row>
    <row r="35" spans="2:15" x14ac:dyDescent="0.25">
      <c r="B35" s="36" t="s">
        <v>13</v>
      </c>
      <c r="C35" s="38">
        <v>25</v>
      </c>
      <c r="D35" s="38" t="s">
        <v>129</v>
      </c>
      <c r="E35" s="38">
        <v>26</v>
      </c>
      <c r="F35" s="38">
        <v>19</v>
      </c>
      <c r="G35" s="38">
        <v>7</v>
      </c>
      <c r="H35" s="38">
        <v>8</v>
      </c>
      <c r="I35" s="38">
        <v>15</v>
      </c>
      <c r="J35" s="38">
        <v>17</v>
      </c>
      <c r="K35" s="42"/>
      <c r="L35" s="42"/>
      <c r="M35" s="42"/>
      <c r="N35" s="42"/>
      <c r="O35" s="42"/>
    </row>
    <row r="36" spans="2:15" x14ac:dyDescent="0.25">
      <c r="B36" s="36" t="s">
        <v>124</v>
      </c>
      <c r="C36" s="38">
        <v>1</v>
      </c>
      <c r="D36" s="38" t="s">
        <v>130</v>
      </c>
      <c r="E36" s="38">
        <v>1</v>
      </c>
      <c r="F36" s="38">
        <v>6</v>
      </c>
      <c r="G36" s="38">
        <v>1</v>
      </c>
      <c r="H36" s="38">
        <v>3</v>
      </c>
      <c r="I36" s="38">
        <v>2</v>
      </c>
      <c r="J36" s="38">
        <v>7</v>
      </c>
      <c r="K36" s="42"/>
      <c r="L36" s="42"/>
      <c r="M36" s="42"/>
      <c r="N36" s="42"/>
      <c r="O36" s="42"/>
    </row>
    <row r="37" spans="2:15" x14ac:dyDescent="0.25">
      <c r="B37" s="36" t="s">
        <v>125</v>
      </c>
      <c r="C37" s="38">
        <v>60</v>
      </c>
      <c r="D37" s="38" t="s">
        <v>131</v>
      </c>
      <c r="E37" s="38">
        <v>60</v>
      </c>
      <c r="F37" s="38">
        <v>61</v>
      </c>
      <c r="G37" s="38">
        <v>80</v>
      </c>
      <c r="H37" s="38">
        <v>77</v>
      </c>
      <c r="I37" s="38">
        <v>68</v>
      </c>
      <c r="J37" s="38">
        <v>66</v>
      </c>
      <c r="K37" s="42"/>
      <c r="L37" s="42"/>
      <c r="M37" s="42"/>
      <c r="N37" s="42"/>
      <c r="O37" s="42"/>
    </row>
    <row r="38" spans="2:15" x14ac:dyDescent="0.25">
      <c r="B38" s="36" t="s">
        <v>126</v>
      </c>
      <c r="C38" s="38">
        <v>26</v>
      </c>
      <c r="D38" s="38" t="s">
        <v>132</v>
      </c>
      <c r="E38" s="38">
        <v>31</v>
      </c>
      <c r="F38" s="38">
        <v>17</v>
      </c>
      <c r="G38" s="38">
        <v>1</v>
      </c>
      <c r="H38" s="38">
        <v>4</v>
      </c>
      <c r="I38" s="38">
        <v>12</v>
      </c>
      <c r="J38" s="38">
        <v>11</v>
      </c>
      <c r="K38" s="42"/>
      <c r="L38" s="42"/>
      <c r="M38" s="42"/>
      <c r="N38" s="42"/>
      <c r="O38" s="42"/>
    </row>
    <row r="39" spans="2:15" ht="15.75" thickBot="1" x14ac:dyDescent="0.3">
      <c r="B39" s="39"/>
      <c r="C39" s="40"/>
      <c r="D39" s="40"/>
      <c r="E39" s="40"/>
      <c r="F39" s="40"/>
    </row>
    <row r="40" spans="2:15" ht="19.5" thickBot="1" x14ac:dyDescent="0.3">
      <c r="B40" s="43" t="s">
        <v>138</v>
      </c>
      <c r="C40" s="35"/>
      <c r="D40" s="35"/>
      <c r="E40" s="35"/>
      <c r="F40" s="35"/>
    </row>
    <row r="41" spans="2:15" ht="19.5" thickBot="1" x14ac:dyDescent="0.3">
      <c r="B41" s="43" t="s">
        <v>139</v>
      </c>
      <c r="C41" s="35"/>
      <c r="D41" s="35"/>
      <c r="E41" s="35"/>
      <c r="F41" s="35"/>
    </row>
    <row r="42" spans="2:15" ht="15.75" thickBot="1" x14ac:dyDescent="0.3">
      <c r="B42" s="34"/>
      <c r="C42" s="35"/>
      <c r="D42" s="35"/>
      <c r="E42" s="35"/>
      <c r="F42" s="35"/>
    </row>
    <row r="43" spans="2:15" ht="15.75" thickBot="1" x14ac:dyDescent="0.3"/>
    <row r="44" spans="2:15" ht="32.1" customHeight="1" thickBot="1" x14ac:dyDescent="0.3">
      <c r="B44" s="62" t="s">
        <v>141</v>
      </c>
      <c r="C44" s="63"/>
    </row>
    <row r="45" spans="2:15" ht="30.75" thickBot="1" x14ac:dyDescent="0.3">
      <c r="B45" s="45" t="s">
        <v>142</v>
      </c>
      <c r="C45" s="31" t="s">
        <v>143</v>
      </c>
    </row>
    <row r="46" spans="2:15" ht="15.75" thickBot="1" x14ac:dyDescent="0.3">
      <c r="B46" s="45" t="s">
        <v>144</v>
      </c>
      <c r="C46" s="31">
        <v>315</v>
      </c>
    </row>
    <row r="47" spans="2:15" ht="15.75" thickBot="1" x14ac:dyDescent="0.3">
      <c r="B47" s="45" t="s">
        <v>145</v>
      </c>
      <c r="C47" s="31">
        <v>470</v>
      </c>
    </row>
    <row r="48" spans="2:15" ht="15.75" thickBot="1" x14ac:dyDescent="0.3">
      <c r="B48" s="45" t="s">
        <v>117</v>
      </c>
      <c r="C48" s="31">
        <v>725</v>
      </c>
    </row>
    <row r="49" spans="2:3" ht="15.75" thickBot="1" x14ac:dyDescent="0.3">
      <c r="B49" s="45" t="s">
        <v>146</v>
      </c>
      <c r="C49" s="31">
        <v>275</v>
      </c>
    </row>
    <row r="50" spans="2:3" ht="15.75" thickBot="1" x14ac:dyDescent="0.3">
      <c r="B50" s="45" t="s">
        <v>147</v>
      </c>
      <c r="C50" s="31">
        <v>557</v>
      </c>
    </row>
    <row r="51" spans="2:3" ht="15.75" thickBot="1" x14ac:dyDescent="0.3">
      <c r="B51" s="45" t="s">
        <v>109</v>
      </c>
      <c r="C51" s="31">
        <v>302.5</v>
      </c>
    </row>
  </sheetData>
  <mergeCells count="1">
    <mergeCell ref="B44:C4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topLeftCell="A10" zoomScale="150" zoomScaleNormal="150" workbookViewId="0">
      <selection activeCell="F13" sqref="F13"/>
    </sheetView>
  </sheetViews>
  <sheetFormatPr defaultRowHeight="15" x14ac:dyDescent="0.25"/>
  <cols>
    <col min="2" max="2" width="11.42578125" customWidth="1"/>
  </cols>
  <sheetData>
    <row r="3" spans="2:7" x14ac:dyDescent="0.25">
      <c r="C3" t="s">
        <v>152</v>
      </c>
      <c r="D3" t="s">
        <v>153</v>
      </c>
      <c r="E3" t="s">
        <v>154</v>
      </c>
      <c r="F3" t="s">
        <v>155</v>
      </c>
    </row>
    <row r="4" spans="2:7" x14ac:dyDescent="0.25">
      <c r="C4">
        <v>415</v>
      </c>
      <c r="D4">
        <v>430</v>
      </c>
      <c r="E4">
        <v>442</v>
      </c>
      <c r="F4">
        <v>500</v>
      </c>
    </row>
    <row r="5" spans="2:7" x14ac:dyDescent="0.25">
      <c r="B5" t="s">
        <v>127</v>
      </c>
      <c r="C5">
        <v>30</v>
      </c>
      <c r="D5">
        <v>40</v>
      </c>
      <c r="E5">
        <v>42</v>
      </c>
      <c r="F5">
        <v>45</v>
      </c>
    </row>
    <row r="7" spans="2:7" x14ac:dyDescent="0.25">
      <c r="B7" t="s">
        <v>156</v>
      </c>
      <c r="C7">
        <v>10</v>
      </c>
      <c r="D7">
        <v>15</v>
      </c>
      <c r="E7">
        <v>18</v>
      </c>
      <c r="F7">
        <v>20</v>
      </c>
    </row>
    <row r="8" spans="2:7" x14ac:dyDescent="0.25">
      <c r="B8" t="s">
        <v>160</v>
      </c>
      <c r="C8">
        <v>100</v>
      </c>
      <c r="D8">
        <v>100</v>
      </c>
      <c r="E8">
        <v>120</v>
      </c>
      <c r="F8" s="49">
        <v>399.1111081912768</v>
      </c>
    </row>
    <row r="10" spans="2:7" x14ac:dyDescent="0.25">
      <c r="B10" t="s">
        <v>157</v>
      </c>
      <c r="C10">
        <f>C8*C7</f>
        <v>1000</v>
      </c>
      <c r="D10">
        <f t="shared" ref="D10:F10" si="0">D8*D7</f>
        <v>1500</v>
      </c>
      <c r="E10">
        <f t="shared" si="0"/>
        <v>2160</v>
      </c>
      <c r="F10" s="13">
        <f t="shared" si="0"/>
        <v>7982.222163825536</v>
      </c>
    </row>
    <row r="13" spans="2:7" x14ac:dyDescent="0.25">
      <c r="B13" t="s">
        <v>127</v>
      </c>
      <c r="C13">
        <f>((C8*C5/100)+(D5*D8/100)+(E5*E8/100)+(F5*F8/100))</f>
        <v>299.99999868607455</v>
      </c>
      <c r="E13" t="s">
        <v>158</v>
      </c>
      <c r="F13">
        <f>C10+D10+E10+F10</f>
        <v>12642.222163825536</v>
      </c>
    </row>
    <row r="15" spans="2:7" x14ac:dyDescent="0.25">
      <c r="B15" t="s">
        <v>159</v>
      </c>
      <c r="C15" s="49">
        <f>C8+D8+E8+F8</f>
        <v>719.1111081912768</v>
      </c>
    </row>
    <row r="16" spans="2:7" x14ac:dyDescent="0.25">
      <c r="E16" t="s">
        <v>162</v>
      </c>
      <c r="F16" t="s">
        <v>161</v>
      </c>
      <c r="G16" t="s">
        <v>163</v>
      </c>
    </row>
    <row r="17" spans="6:6" x14ac:dyDescent="0.25">
      <c r="F17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topLeftCell="B11" zoomScale="150" zoomScaleNormal="150" workbookViewId="0">
      <selection activeCell="H17" sqref="H17"/>
    </sheetView>
  </sheetViews>
  <sheetFormatPr defaultRowHeight="15" x14ac:dyDescent="0.25"/>
  <cols>
    <col min="2" max="2" width="21.5703125" customWidth="1"/>
    <col min="3" max="3" width="9.85546875" customWidth="1"/>
    <col min="4" max="4" width="10.28515625" customWidth="1"/>
    <col min="5" max="5" width="9.5703125" customWidth="1"/>
    <col min="6" max="6" width="10.140625" customWidth="1"/>
  </cols>
  <sheetData>
    <row r="3" spans="2:9" x14ac:dyDescent="0.25">
      <c r="C3" s="51" t="s">
        <v>152</v>
      </c>
      <c r="D3" s="51" t="s">
        <v>153</v>
      </c>
      <c r="E3" s="51" t="s">
        <v>165</v>
      </c>
      <c r="F3" s="51" t="s">
        <v>166</v>
      </c>
    </row>
    <row r="4" spans="2:9" x14ac:dyDescent="0.25">
      <c r="B4" t="s">
        <v>174</v>
      </c>
      <c r="C4" s="13">
        <f>'Large Bakers'!F27*1</f>
        <v>389.95172649845858</v>
      </c>
      <c r="D4">
        <f>'Strong Bakers'!F27*1</f>
        <v>396.00000000000011</v>
      </c>
      <c r="E4" s="56">
        <f>'Fancy Clears '!F27*1</f>
        <v>420.00000606880343</v>
      </c>
      <c r="F4" s="13">
        <f>'Whole Wheat Flour'!F27*1</f>
        <v>433.33333394194358</v>
      </c>
    </row>
    <row r="5" spans="2:9" x14ac:dyDescent="0.25">
      <c r="B5" t="s">
        <v>215</v>
      </c>
      <c r="C5" s="13">
        <f>'Large Bakers'!D22</f>
        <v>0.28019436641424017</v>
      </c>
      <c r="D5" s="13">
        <f>'Strong Bakers'!D22</f>
        <v>0.6400000000000009</v>
      </c>
      <c r="E5" s="13">
        <f>'Fancy Clears '!D22</f>
        <v>0.80000004045868933</v>
      </c>
      <c r="F5" s="13">
        <f>'Whole Wheat Flour'!D22</f>
        <v>0.66666667883887065</v>
      </c>
    </row>
    <row r="6" spans="2:9" x14ac:dyDescent="0.25">
      <c r="C6" s="13">
        <f>C5*C8</f>
        <v>42.029154962136026</v>
      </c>
      <c r="D6" s="13">
        <f>D5*D8</f>
        <v>8.6960446430100724</v>
      </c>
      <c r="E6" s="13">
        <f>E5*E8</f>
        <v>160.00000809173787</v>
      </c>
      <c r="F6" s="13">
        <f>F5*F8</f>
        <v>224.27495879354751</v>
      </c>
      <c r="G6" s="13"/>
    </row>
    <row r="7" spans="2:9" x14ac:dyDescent="0.25">
      <c r="B7" t="s">
        <v>171</v>
      </c>
      <c r="C7" s="13">
        <f>'Production  Planning'!F4*1</f>
        <v>20.048273501541416</v>
      </c>
      <c r="D7" s="13">
        <f>'Production  Planning'!F5*1</f>
        <v>18.999999999999886</v>
      </c>
      <c r="E7" s="13">
        <f>'Production  Planning'!F6*1</f>
        <v>29.99999393119657</v>
      </c>
      <c r="F7" s="13">
        <f>'Production  Planning'!F7*1</f>
        <v>26.666666058056421</v>
      </c>
    </row>
    <row r="8" spans="2:9" x14ac:dyDescent="0.25">
      <c r="B8" t="s">
        <v>172</v>
      </c>
      <c r="C8" s="49">
        <v>150</v>
      </c>
      <c r="D8" s="49">
        <v>13.587569754703219</v>
      </c>
      <c r="E8" s="49">
        <v>200</v>
      </c>
      <c r="F8" s="49">
        <v>336.41243204800014</v>
      </c>
    </row>
    <row r="10" spans="2:9" x14ac:dyDescent="0.25">
      <c r="B10" t="s">
        <v>173</v>
      </c>
      <c r="C10" s="13">
        <f>C8*C7</f>
        <v>3007.2410252312125</v>
      </c>
      <c r="D10" s="13">
        <f t="shared" ref="D10:F10" si="0">D8*D7</f>
        <v>258.16382533935962</v>
      </c>
      <c r="E10" s="13">
        <f t="shared" si="0"/>
        <v>5999.9987862393136</v>
      </c>
      <c r="F10" s="13">
        <f t="shared" si="0"/>
        <v>8970.9979832026183</v>
      </c>
    </row>
    <row r="13" spans="2:9" x14ac:dyDescent="0.25">
      <c r="B13" t="s">
        <v>216</v>
      </c>
      <c r="C13" s="49">
        <f>((C8*C5)+(D8*D5)+(E8*E5)+(F8*F5))</f>
        <v>435.00016649043147</v>
      </c>
      <c r="E13" t="s">
        <v>167</v>
      </c>
      <c r="F13" s="13">
        <f>C10+D10+E10+F10</f>
        <v>18236.401620012504</v>
      </c>
      <c r="H13">
        <v>19333.310000000001</v>
      </c>
      <c r="I13">
        <v>20956.53</v>
      </c>
    </row>
    <row r="14" spans="2:9" x14ac:dyDescent="0.25">
      <c r="H14">
        <v>20256.53</v>
      </c>
    </row>
    <row r="15" spans="2:9" x14ac:dyDescent="0.25">
      <c r="B15" t="s">
        <v>169</v>
      </c>
      <c r="C15" s="49">
        <f>(C8+D8+E8+F8)</f>
        <v>700.00000180270331</v>
      </c>
    </row>
    <row r="16" spans="2:9" x14ac:dyDescent="0.25">
      <c r="E16" t="s">
        <v>162</v>
      </c>
      <c r="F16" t="s">
        <v>161</v>
      </c>
      <c r="G16" t="s">
        <v>163</v>
      </c>
    </row>
    <row r="17" spans="3:7" x14ac:dyDescent="0.25">
      <c r="D17" t="s">
        <v>177</v>
      </c>
      <c r="E17">
        <v>100</v>
      </c>
      <c r="F17" s="1">
        <v>435</v>
      </c>
      <c r="G17">
        <f>C13</f>
        <v>435.00016649043147</v>
      </c>
    </row>
    <row r="18" spans="3:7" x14ac:dyDescent="0.25">
      <c r="D18" t="s">
        <v>152</v>
      </c>
      <c r="E18">
        <v>0</v>
      </c>
      <c r="F18">
        <v>150</v>
      </c>
      <c r="G18">
        <f>C8</f>
        <v>150</v>
      </c>
    </row>
    <row r="19" spans="3:7" x14ac:dyDescent="0.25">
      <c r="D19" t="s">
        <v>153</v>
      </c>
      <c r="E19">
        <v>0</v>
      </c>
      <c r="F19">
        <v>100</v>
      </c>
      <c r="G19" s="49">
        <f>D8</f>
        <v>13.587569754703219</v>
      </c>
    </row>
    <row r="20" spans="3:7" x14ac:dyDescent="0.25">
      <c r="C20" t="s">
        <v>164</v>
      </c>
      <c r="D20" t="s">
        <v>165</v>
      </c>
      <c r="E20">
        <v>200</v>
      </c>
      <c r="F20">
        <v>400</v>
      </c>
      <c r="G20" s="49">
        <f>E8</f>
        <v>200</v>
      </c>
    </row>
    <row r="21" spans="3:7" x14ac:dyDescent="0.25">
      <c r="D21" t="s">
        <v>166</v>
      </c>
      <c r="E21">
        <v>0</v>
      </c>
      <c r="F21">
        <v>600</v>
      </c>
      <c r="G21" s="49">
        <f>F8</f>
        <v>336.41243204800014</v>
      </c>
    </row>
    <row r="22" spans="3:7" x14ac:dyDescent="0.25">
      <c r="D22" t="s">
        <v>159</v>
      </c>
      <c r="E22" s="57">
        <v>700</v>
      </c>
      <c r="F22">
        <v>900</v>
      </c>
      <c r="G22" s="49">
        <f>C15</f>
        <v>700.00000180270331</v>
      </c>
    </row>
    <row r="23" spans="3:7" x14ac:dyDescent="0.25">
      <c r="E23" s="5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topLeftCell="A7" workbookViewId="0">
      <selection activeCell="G30" sqref="G30"/>
    </sheetView>
  </sheetViews>
  <sheetFormatPr defaultRowHeight="15" x14ac:dyDescent="0.25"/>
  <cols>
    <col min="1" max="1" width="6.140625" customWidth="1"/>
    <col min="2" max="2" width="14.5703125" customWidth="1"/>
    <col min="3" max="3" width="10.85546875" style="13" customWidth="1"/>
    <col min="4" max="4" width="5.5703125" customWidth="1"/>
    <col min="5" max="5" width="14.28515625" customWidth="1"/>
    <col min="6" max="6" width="9.42578125" bestFit="1" customWidth="1"/>
    <col min="7" max="7" width="8.42578125" customWidth="1"/>
    <col min="8" max="8" width="14" customWidth="1"/>
    <col min="10" max="10" width="5.140625" customWidth="1"/>
    <col min="11" max="11" width="13.5703125" customWidth="1"/>
    <col min="13" max="13" width="4.7109375" customWidth="1"/>
    <col min="14" max="14" width="14.5703125" customWidth="1"/>
  </cols>
  <sheetData>
    <row r="1" spans="2:15" ht="18.75" x14ac:dyDescent="0.25">
      <c r="B1" s="46" t="s">
        <v>127</v>
      </c>
      <c r="E1" s="46" t="s">
        <v>133</v>
      </c>
      <c r="H1" t="s">
        <v>136</v>
      </c>
      <c r="K1" t="s">
        <v>109</v>
      </c>
      <c r="N1" t="s">
        <v>137</v>
      </c>
    </row>
    <row r="2" spans="2:15" x14ac:dyDescent="0.25">
      <c r="B2" t="s">
        <v>0</v>
      </c>
      <c r="C2" s="13">
        <v>430</v>
      </c>
      <c r="E2" t="s">
        <v>4</v>
      </c>
      <c r="F2" s="13">
        <v>750</v>
      </c>
      <c r="H2" t="s">
        <v>6</v>
      </c>
      <c r="I2" s="13">
        <v>350</v>
      </c>
      <c r="K2" t="s">
        <v>121</v>
      </c>
      <c r="L2">
        <v>440.45</v>
      </c>
      <c r="N2" t="s">
        <v>122</v>
      </c>
      <c r="O2">
        <v>410.35</v>
      </c>
    </row>
    <row r="3" spans="2:15" x14ac:dyDescent="0.25">
      <c r="B3" t="s">
        <v>9</v>
      </c>
      <c r="C3" s="13">
        <v>0.25</v>
      </c>
      <c r="E3" t="s">
        <v>9</v>
      </c>
      <c r="F3" s="13">
        <v>0.26</v>
      </c>
      <c r="H3" t="s">
        <v>9</v>
      </c>
      <c r="I3" s="13">
        <v>0.08</v>
      </c>
      <c r="K3" t="s">
        <v>9</v>
      </c>
      <c r="L3">
        <v>0.15</v>
      </c>
      <c r="N3" t="s">
        <v>9</v>
      </c>
      <c r="O3">
        <v>0.17</v>
      </c>
    </row>
    <row r="4" spans="2:15" x14ac:dyDescent="0.25">
      <c r="B4" t="s">
        <v>118</v>
      </c>
      <c r="C4" s="13">
        <v>0.26</v>
      </c>
      <c r="E4" t="s">
        <v>118</v>
      </c>
      <c r="F4" s="13">
        <v>0.31</v>
      </c>
      <c r="H4" t="s">
        <v>118</v>
      </c>
      <c r="I4" s="13">
        <v>0.04</v>
      </c>
      <c r="K4" t="s">
        <v>118</v>
      </c>
      <c r="L4">
        <v>0.122</v>
      </c>
      <c r="N4" t="s">
        <v>118</v>
      </c>
      <c r="O4">
        <v>0.11</v>
      </c>
    </row>
    <row r="5" spans="2:15" x14ac:dyDescent="0.25">
      <c r="B5" t="s">
        <v>119</v>
      </c>
      <c r="C5" s="13">
        <v>0.01</v>
      </c>
      <c r="E5" t="s">
        <v>119</v>
      </c>
      <c r="F5" s="13">
        <v>0.01</v>
      </c>
      <c r="H5" t="s">
        <v>119</v>
      </c>
      <c r="I5" s="13">
        <v>0.03</v>
      </c>
      <c r="K5" t="s">
        <v>119</v>
      </c>
      <c r="L5">
        <v>0.02</v>
      </c>
      <c r="N5" t="s">
        <v>119</v>
      </c>
      <c r="O5">
        <v>7.0000000000000007E-2</v>
      </c>
    </row>
    <row r="6" spans="2:15" x14ac:dyDescent="0.25">
      <c r="B6" t="s">
        <v>148</v>
      </c>
      <c r="C6" s="13">
        <v>0.6</v>
      </c>
      <c r="E6" t="s">
        <v>148</v>
      </c>
      <c r="F6" s="13">
        <v>0.6</v>
      </c>
      <c r="H6" t="s">
        <v>148</v>
      </c>
      <c r="I6" s="13">
        <v>0.77</v>
      </c>
      <c r="K6" t="s">
        <v>148</v>
      </c>
      <c r="L6">
        <v>0.68</v>
      </c>
      <c r="N6" t="s">
        <v>148</v>
      </c>
      <c r="O6">
        <v>0.66</v>
      </c>
    </row>
    <row r="7" spans="2:15" x14ac:dyDescent="0.25">
      <c r="B7" t="s">
        <v>1</v>
      </c>
      <c r="C7" s="13">
        <v>0.41981897991187289</v>
      </c>
      <c r="E7" t="s">
        <v>1</v>
      </c>
      <c r="F7" s="13">
        <v>0</v>
      </c>
      <c r="H7" t="s">
        <v>1</v>
      </c>
      <c r="I7" s="13">
        <v>0.33326102586322048</v>
      </c>
      <c r="K7" t="s">
        <v>1</v>
      </c>
      <c r="L7" s="13">
        <v>2.9609803262997864E-2</v>
      </c>
      <c r="N7" t="s">
        <v>1</v>
      </c>
      <c r="O7" s="13">
        <v>0.21731119096190857</v>
      </c>
    </row>
    <row r="8" spans="2:15" x14ac:dyDescent="0.25">
      <c r="B8" t="s">
        <v>2</v>
      </c>
      <c r="C8" s="13">
        <f>C2*C7</f>
        <v>180.52216136210535</v>
      </c>
      <c r="E8" t="s">
        <v>2</v>
      </c>
      <c r="F8" s="13">
        <f>F2*F7</f>
        <v>0</v>
      </c>
      <c r="H8" t="s">
        <v>2</v>
      </c>
      <c r="I8" s="13">
        <f>I2*I7</f>
        <v>116.64135905212717</v>
      </c>
      <c r="K8" t="s">
        <v>2</v>
      </c>
      <c r="L8" s="13">
        <f>L2*L7</f>
        <v>13.041637847187408</v>
      </c>
      <c r="N8" t="s">
        <v>2</v>
      </c>
      <c r="O8" s="13">
        <f>O2*O7</f>
        <v>89.17364721121919</v>
      </c>
    </row>
    <row r="12" spans="2:15" x14ac:dyDescent="0.25">
      <c r="E12" t="s">
        <v>13</v>
      </c>
      <c r="F12" s="13">
        <f>((C3*C7)+(F3*F7)+(I3*I7)+(L3*L7)+(O3*O7))</f>
        <v>0.17300000000000001</v>
      </c>
    </row>
    <row r="13" spans="2:15" x14ac:dyDescent="0.25">
      <c r="E13" t="s">
        <v>118</v>
      </c>
      <c r="F13" s="13">
        <f>((C4*C7)+(F4*F7)+(I4*I7)+(L4*L7)+(O4*O7))</f>
        <v>0.15000000281551146</v>
      </c>
    </row>
    <row r="14" spans="2:15" x14ac:dyDescent="0.25">
      <c r="E14" t="s">
        <v>119</v>
      </c>
      <c r="F14" s="13">
        <f>((C5*C7)+(F5*F7)+(I5*I7)+(L5*L7)+(O5*O7))</f>
        <v>3.0000000007608899E-2</v>
      </c>
    </row>
    <row r="15" spans="2:15" x14ac:dyDescent="0.25">
      <c r="E15" t="s">
        <v>148</v>
      </c>
      <c r="F15" s="13">
        <f>((C6*C7)+(F6*F7)+(I6*I7)+(L6*L7)+(O6*O7))</f>
        <v>0.67206243011550171</v>
      </c>
    </row>
    <row r="16" spans="2:15" x14ac:dyDescent="0.25">
      <c r="E16" t="s">
        <v>5</v>
      </c>
      <c r="F16" s="13">
        <f>C7+F7+I7+L7+O7</f>
        <v>1.0000009999999999</v>
      </c>
    </row>
    <row r="19" spans="5:8" x14ac:dyDescent="0.25">
      <c r="F19" s="48" t="s">
        <v>77</v>
      </c>
      <c r="G19" s="48" t="s">
        <v>78</v>
      </c>
      <c r="H19" s="48" t="s">
        <v>79</v>
      </c>
    </row>
    <row r="20" spans="5:8" x14ac:dyDescent="0.25">
      <c r="E20" t="s">
        <v>13</v>
      </c>
      <c r="F20" s="48">
        <v>0.17299999999999999</v>
      </c>
      <c r="G20" s="48">
        <v>0.19</v>
      </c>
      <c r="H20" s="13">
        <f>F12*100</f>
        <v>17.3</v>
      </c>
    </row>
    <row r="21" spans="5:8" x14ac:dyDescent="0.25">
      <c r="E21" t="s">
        <v>118</v>
      </c>
      <c r="F21" s="15">
        <v>0.08</v>
      </c>
      <c r="G21" s="15">
        <v>0.15</v>
      </c>
      <c r="H21" s="13">
        <f>F13*100</f>
        <v>15.000000281551145</v>
      </c>
    </row>
    <row r="22" spans="5:8" x14ac:dyDescent="0.25">
      <c r="E22" t="s">
        <v>119</v>
      </c>
      <c r="F22" s="15">
        <v>1.4999999999999999E-2</v>
      </c>
      <c r="G22" s="15">
        <v>0.03</v>
      </c>
      <c r="H22" s="13">
        <f>F14*100</f>
        <v>3.00000000076089</v>
      </c>
    </row>
    <row r="23" spans="5:8" x14ac:dyDescent="0.25">
      <c r="E23" t="s">
        <v>148</v>
      </c>
      <c r="F23" s="15">
        <v>0.6</v>
      </c>
      <c r="G23" s="15">
        <v>0.7</v>
      </c>
      <c r="H23" s="13">
        <f>F15*100</f>
        <v>67.206243011550171</v>
      </c>
    </row>
    <row r="24" spans="5:8" x14ac:dyDescent="0.25">
      <c r="E24" t="s">
        <v>5</v>
      </c>
      <c r="F24" s="15">
        <v>1</v>
      </c>
      <c r="G24" s="15"/>
      <c r="H24" s="13">
        <f>F16*100</f>
        <v>100.00009999999999</v>
      </c>
    </row>
    <row r="30" spans="5:8" x14ac:dyDescent="0.25">
      <c r="E30" t="s">
        <v>151</v>
      </c>
      <c r="G30" s="13">
        <f>C8+F8+I8+L8+O8</f>
        <v>399.3788054726391</v>
      </c>
    </row>
    <row r="33" spans="2:15" ht="15.75" thickBot="1" x14ac:dyDescent="0.3"/>
    <row r="34" spans="2:15" ht="15.75" thickBot="1" x14ac:dyDescent="0.3">
      <c r="B34" s="30"/>
      <c r="C34" s="31" t="s">
        <v>106</v>
      </c>
      <c r="D34" s="31" t="s">
        <v>107</v>
      </c>
      <c r="E34" s="31" t="s">
        <v>108</v>
      </c>
      <c r="F34" s="31" t="s">
        <v>109</v>
      </c>
      <c r="G34" s="31" t="s">
        <v>110</v>
      </c>
    </row>
    <row r="35" spans="2:15" ht="15.75" thickBot="1" x14ac:dyDescent="0.3">
      <c r="B35" s="32" t="s">
        <v>111</v>
      </c>
      <c r="C35" s="33">
        <v>13.25</v>
      </c>
      <c r="D35" s="33">
        <v>19.8</v>
      </c>
      <c r="E35" s="33">
        <v>22.3</v>
      </c>
      <c r="F35" s="33">
        <v>13.7</v>
      </c>
      <c r="G35" s="33">
        <v>10.5</v>
      </c>
    </row>
    <row r="36" spans="2:15" ht="15.75" thickBot="1" x14ac:dyDescent="0.3">
      <c r="B36" s="32" t="s">
        <v>112</v>
      </c>
      <c r="C36" s="33">
        <v>2.1</v>
      </c>
      <c r="D36" s="33">
        <v>3.5</v>
      </c>
      <c r="E36" s="33">
        <v>3.3</v>
      </c>
      <c r="F36" s="33">
        <v>1.6</v>
      </c>
      <c r="G36" s="33">
        <v>1.3</v>
      </c>
    </row>
    <row r="37" spans="2:15" ht="15.75" thickBot="1" x14ac:dyDescent="0.3">
      <c r="B37" s="32" t="s">
        <v>113</v>
      </c>
      <c r="C37" s="33">
        <v>3.4</v>
      </c>
      <c r="D37" s="33">
        <v>41.6</v>
      </c>
      <c r="E37" s="33">
        <v>1.5</v>
      </c>
      <c r="F37" s="33">
        <v>1.87</v>
      </c>
      <c r="G37" s="33">
        <v>1.6</v>
      </c>
    </row>
    <row r="38" spans="2:15" ht="19.5" customHeight="1" thickBot="1" x14ac:dyDescent="0.3">
      <c r="B38" s="32" t="s">
        <v>114</v>
      </c>
      <c r="C38" s="33">
        <v>71.5</v>
      </c>
      <c r="D38" s="33">
        <v>28.9</v>
      </c>
      <c r="E38" s="33">
        <v>60.75</v>
      </c>
      <c r="F38" s="33">
        <v>72.569999999999993</v>
      </c>
      <c r="G38" s="33">
        <v>74.52</v>
      </c>
    </row>
    <row r="39" spans="2:15" ht="15.75" thickBot="1" x14ac:dyDescent="0.3">
      <c r="B39" s="32" t="s">
        <v>118</v>
      </c>
      <c r="C39" s="33">
        <v>3.5</v>
      </c>
      <c r="D39" s="33">
        <v>27.9</v>
      </c>
      <c r="E39" s="33">
        <v>16.5</v>
      </c>
      <c r="F39" s="33">
        <v>12.2</v>
      </c>
      <c r="G39" s="33">
        <v>10.1</v>
      </c>
    </row>
    <row r="40" spans="2:15" ht="15.75" thickBot="1" x14ac:dyDescent="0.3">
      <c r="B40" s="32" t="s">
        <v>116</v>
      </c>
      <c r="C40" s="33">
        <v>353</v>
      </c>
      <c r="D40" s="33">
        <v>528</v>
      </c>
      <c r="E40" s="33">
        <v>337</v>
      </c>
      <c r="F40" s="33">
        <v>339</v>
      </c>
      <c r="G40" s="33">
        <v>345</v>
      </c>
    </row>
    <row r="43" spans="2:15" ht="18.75" x14ac:dyDescent="0.3">
      <c r="B43" s="44" t="s">
        <v>140</v>
      </c>
    </row>
    <row r="45" spans="2:15" ht="23.45" customHeight="1" x14ac:dyDescent="0.25">
      <c r="B45" s="36" t="s">
        <v>123</v>
      </c>
      <c r="C45" s="38" t="s">
        <v>127</v>
      </c>
      <c r="D45" s="38" t="s">
        <v>128</v>
      </c>
      <c r="E45" s="38" t="s">
        <v>133</v>
      </c>
      <c r="F45" s="38" t="s">
        <v>134</v>
      </c>
      <c r="G45" s="38" t="s">
        <v>135</v>
      </c>
      <c r="H45" s="38" t="s">
        <v>136</v>
      </c>
      <c r="I45" s="38" t="s">
        <v>109</v>
      </c>
      <c r="J45" s="38" t="s">
        <v>137</v>
      </c>
      <c r="K45" s="41"/>
      <c r="L45" s="41"/>
      <c r="M45" s="41"/>
      <c r="N45" s="41"/>
      <c r="O45" s="41"/>
    </row>
    <row r="46" spans="2:15" ht="30" x14ac:dyDescent="0.25">
      <c r="B46" s="36" t="s">
        <v>13</v>
      </c>
      <c r="C46" s="38">
        <v>25</v>
      </c>
      <c r="D46" s="38" t="s">
        <v>129</v>
      </c>
      <c r="E46" s="38">
        <v>26</v>
      </c>
      <c r="F46" s="38">
        <v>19</v>
      </c>
      <c r="G46" s="38">
        <v>7</v>
      </c>
      <c r="H46" s="38">
        <v>8</v>
      </c>
      <c r="I46" s="38">
        <v>15</v>
      </c>
      <c r="J46" s="38">
        <v>17</v>
      </c>
      <c r="K46" s="42"/>
      <c r="L46" s="42"/>
      <c r="M46" s="42"/>
      <c r="N46" s="42"/>
      <c r="O46" s="42"/>
    </row>
    <row r="47" spans="2:15" x14ac:dyDescent="0.25">
      <c r="B47" s="36" t="s">
        <v>124</v>
      </c>
      <c r="C47" s="38">
        <v>1</v>
      </c>
      <c r="D47" s="38" t="s">
        <v>130</v>
      </c>
      <c r="E47" s="38">
        <v>1</v>
      </c>
      <c r="F47" s="38">
        <v>6</v>
      </c>
      <c r="G47" s="38">
        <v>1</v>
      </c>
      <c r="H47" s="38">
        <v>3</v>
      </c>
      <c r="I47" s="38">
        <v>2</v>
      </c>
      <c r="J47" s="38">
        <v>7</v>
      </c>
      <c r="K47" s="42"/>
      <c r="L47" s="42"/>
      <c r="M47" s="42"/>
      <c r="N47" s="42"/>
      <c r="O47" s="42"/>
    </row>
    <row r="48" spans="2:15" ht="30" x14ac:dyDescent="0.25">
      <c r="B48" s="36" t="s">
        <v>125</v>
      </c>
      <c r="C48" s="38">
        <v>60</v>
      </c>
      <c r="D48" s="38" t="s">
        <v>131</v>
      </c>
      <c r="E48" s="38">
        <v>60</v>
      </c>
      <c r="F48" s="38">
        <v>61</v>
      </c>
      <c r="G48" s="38">
        <v>80</v>
      </c>
      <c r="H48" s="38">
        <v>77</v>
      </c>
      <c r="I48" s="38">
        <v>68</v>
      </c>
      <c r="J48" s="38">
        <v>66</v>
      </c>
      <c r="K48" s="42"/>
      <c r="L48" s="42"/>
      <c r="M48" s="42"/>
      <c r="N48" s="42"/>
      <c r="O48" s="42"/>
    </row>
    <row r="49" spans="2:15" ht="30" x14ac:dyDescent="0.25">
      <c r="B49" s="36" t="s">
        <v>126</v>
      </c>
      <c r="C49" s="38">
        <v>26</v>
      </c>
      <c r="D49" s="38" t="s">
        <v>132</v>
      </c>
      <c r="E49" s="38">
        <v>31</v>
      </c>
      <c r="F49" s="38">
        <v>17</v>
      </c>
      <c r="G49" s="38">
        <v>1</v>
      </c>
      <c r="H49" s="38">
        <v>4</v>
      </c>
      <c r="I49" s="38">
        <v>12</v>
      </c>
      <c r="J49" s="38">
        <v>11</v>
      </c>
      <c r="K49" s="42"/>
      <c r="L49" s="42"/>
      <c r="M49" s="42"/>
      <c r="N49" s="42"/>
      <c r="O49" s="42"/>
    </row>
    <row r="50" spans="2:15" ht="15.75" thickBot="1" x14ac:dyDescent="0.3">
      <c r="B50" s="39"/>
      <c r="C50" s="40"/>
      <c r="D50" s="40"/>
      <c r="E50" s="40"/>
      <c r="F50" s="40"/>
    </row>
    <row r="51" spans="2:15" ht="19.5" thickBot="1" x14ac:dyDescent="0.3">
      <c r="B51" s="43" t="s">
        <v>138</v>
      </c>
      <c r="C51" s="35"/>
      <c r="D51" s="35"/>
      <c r="E51" s="35"/>
      <c r="F51" s="35"/>
    </row>
    <row r="52" spans="2:15" ht="19.5" thickBot="1" x14ac:dyDescent="0.3">
      <c r="B52" s="43" t="s">
        <v>139</v>
      </c>
      <c r="C52" s="35"/>
      <c r="D52" s="35"/>
      <c r="E52" s="35"/>
      <c r="F52" s="35"/>
    </row>
    <row r="53" spans="2:15" ht="15.75" thickBot="1" x14ac:dyDescent="0.3">
      <c r="B53" s="34"/>
      <c r="C53" s="35"/>
      <c r="D53" s="35"/>
      <c r="E53" s="35"/>
      <c r="F53" s="35"/>
    </row>
    <row r="54" spans="2:15" ht="15.75" thickBot="1" x14ac:dyDescent="0.3"/>
    <row r="55" spans="2:15" ht="32.1" customHeight="1" thickBot="1" x14ac:dyDescent="0.3">
      <c r="B55" s="62" t="s">
        <v>141</v>
      </c>
      <c r="C55" s="63"/>
    </row>
    <row r="56" spans="2:15" ht="30.75" thickBot="1" x14ac:dyDescent="0.3">
      <c r="B56" s="45" t="s">
        <v>142</v>
      </c>
      <c r="C56" s="31" t="s">
        <v>143</v>
      </c>
    </row>
    <row r="57" spans="2:15" ht="15.75" thickBot="1" x14ac:dyDescent="0.3">
      <c r="B57" s="45" t="s">
        <v>144</v>
      </c>
      <c r="C57" s="31">
        <v>315</v>
      </c>
    </row>
    <row r="58" spans="2:15" ht="15.75" thickBot="1" x14ac:dyDescent="0.3">
      <c r="B58" s="45" t="s">
        <v>145</v>
      </c>
      <c r="C58" s="31">
        <v>470</v>
      </c>
    </row>
    <row r="59" spans="2:15" ht="15.75" thickBot="1" x14ac:dyDescent="0.3">
      <c r="B59" s="45" t="s">
        <v>117</v>
      </c>
      <c r="C59" s="31">
        <v>725</v>
      </c>
    </row>
    <row r="60" spans="2:15" ht="15.75" thickBot="1" x14ac:dyDescent="0.3">
      <c r="B60" s="45" t="s">
        <v>146</v>
      </c>
      <c r="C60" s="31">
        <v>275</v>
      </c>
    </row>
    <row r="61" spans="2:15" ht="15.75" thickBot="1" x14ac:dyDescent="0.3">
      <c r="B61" s="45" t="s">
        <v>147</v>
      </c>
      <c r="C61" s="31">
        <v>557</v>
      </c>
    </row>
    <row r="62" spans="2:15" ht="15.75" thickBot="1" x14ac:dyDescent="0.3">
      <c r="B62" s="45" t="s">
        <v>109</v>
      </c>
      <c r="C62" s="31">
        <v>302.5</v>
      </c>
    </row>
  </sheetData>
  <mergeCells count="1">
    <mergeCell ref="B55:C5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topLeftCell="E1" workbookViewId="0">
      <selection activeCell="N9" sqref="N9"/>
    </sheetView>
  </sheetViews>
  <sheetFormatPr defaultRowHeight="15" x14ac:dyDescent="0.25"/>
  <cols>
    <col min="1" max="1" width="6.140625" customWidth="1"/>
    <col min="2" max="2" width="14.5703125" customWidth="1"/>
    <col min="3" max="3" width="10.85546875" style="13" customWidth="1"/>
    <col min="4" max="4" width="5.5703125" customWidth="1"/>
    <col min="5" max="5" width="14.28515625" customWidth="1"/>
    <col min="6" max="6" width="9.42578125" bestFit="1" customWidth="1"/>
    <col min="7" max="7" width="6.7109375" customWidth="1"/>
    <col min="8" max="8" width="14" customWidth="1"/>
    <col min="10" max="10" width="5.140625" customWidth="1"/>
    <col min="11" max="11" width="13.5703125" customWidth="1"/>
    <col min="13" max="13" width="4.7109375" customWidth="1"/>
    <col min="14" max="14" width="14.5703125" customWidth="1"/>
  </cols>
  <sheetData>
    <row r="1" spans="2:15" ht="18.75" x14ac:dyDescent="0.25">
      <c r="B1" s="46" t="s">
        <v>127</v>
      </c>
      <c r="E1" s="46" t="s">
        <v>133</v>
      </c>
      <c r="H1" t="s">
        <v>136</v>
      </c>
      <c r="K1" t="s">
        <v>149</v>
      </c>
      <c r="N1" t="s">
        <v>150</v>
      </c>
    </row>
    <row r="2" spans="2:15" x14ac:dyDescent="0.25">
      <c r="B2" t="s">
        <v>0</v>
      </c>
      <c r="C2" s="13">
        <v>430</v>
      </c>
      <c r="E2" t="s">
        <v>4</v>
      </c>
      <c r="F2" s="13">
        <v>750</v>
      </c>
      <c r="H2" t="s">
        <v>6</v>
      </c>
      <c r="I2" s="13">
        <v>350</v>
      </c>
      <c r="K2" t="s">
        <v>121</v>
      </c>
      <c r="L2">
        <v>440.45</v>
      </c>
      <c r="N2" t="s">
        <v>122</v>
      </c>
      <c r="O2">
        <v>410.35</v>
      </c>
    </row>
    <row r="3" spans="2:15" x14ac:dyDescent="0.25">
      <c r="B3" t="s">
        <v>9</v>
      </c>
      <c r="C3" s="13">
        <v>0.25</v>
      </c>
      <c r="E3" t="s">
        <v>9</v>
      </c>
      <c r="F3" s="13">
        <v>0.26</v>
      </c>
      <c r="H3" t="s">
        <v>9</v>
      </c>
      <c r="I3" s="13">
        <v>0.08</v>
      </c>
      <c r="K3" t="s">
        <v>9</v>
      </c>
      <c r="L3">
        <v>0.14000000000000001</v>
      </c>
      <c r="N3" t="s">
        <v>9</v>
      </c>
      <c r="O3">
        <v>0.13800000000000001</v>
      </c>
    </row>
    <row r="4" spans="2:15" x14ac:dyDescent="0.25">
      <c r="B4" t="s">
        <v>118</v>
      </c>
      <c r="C4" s="13">
        <v>0.26</v>
      </c>
      <c r="E4" t="s">
        <v>118</v>
      </c>
      <c r="F4" s="13">
        <v>0.31</v>
      </c>
      <c r="H4" t="s">
        <v>118</v>
      </c>
      <c r="I4" s="13">
        <v>0.04</v>
      </c>
      <c r="K4" t="s">
        <v>118</v>
      </c>
      <c r="L4">
        <v>7.0999999999999994E-2</v>
      </c>
      <c r="N4" t="s">
        <v>118</v>
      </c>
      <c r="O4">
        <v>6.7400000000000002E-2</v>
      </c>
    </row>
    <row r="5" spans="2:15" x14ac:dyDescent="0.25">
      <c r="B5" t="s">
        <v>119</v>
      </c>
      <c r="C5" s="13">
        <v>0.01</v>
      </c>
      <c r="E5" t="s">
        <v>119</v>
      </c>
      <c r="F5" s="13">
        <v>0.01</v>
      </c>
      <c r="H5" t="s">
        <v>119</v>
      </c>
      <c r="I5" s="13">
        <v>0.03</v>
      </c>
      <c r="K5" t="s">
        <v>119</v>
      </c>
      <c r="L5">
        <v>5.8999999999999997E-2</v>
      </c>
      <c r="N5" t="s">
        <v>119</v>
      </c>
      <c r="O5">
        <v>7.2499999999999995E-2</v>
      </c>
    </row>
    <row r="6" spans="2:15" x14ac:dyDescent="0.25">
      <c r="B6" t="s">
        <v>148</v>
      </c>
      <c r="C6" s="13">
        <v>0.6</v>
      </c>
      <c r="E6" t="s">
        <v>148</v>
      </c>
      <c r="F6" s="13">
        <v>0.6</v>
      </c>
      <c r="H6" t="s">
        <v>148</v>
      </c>
      <c r="I6" s="13">
        <v>0.77</v>
      </c>
      <c r="K6" t="s">
        <v>148</v>
      </c>
      <c r="L6">
        <v>0.64</v>
      </c>
      <c r="N6" t="s">
        <v>148</v>
      </c>
      <c r="O6">
        <v>0.65800000000000003</v>
      </c>
    </row>
    <row r="7" spans="2:15" x14ac:dyDescent="0.25">
      <c r="B7" t="s">
        <v>1</v>
      </c>
      <c r="C7" s="13">
        <v>0.41981788718416402</v>
      </c>
      <c r="E7" t="s">
        <v>1</v>
      </c>
      <c r="F7" s="13">
        <v>0</v>
      </c>
      <c r="H7" t="s">
        <v>1</v>
      </c>
      <c r="I7" s="13">
        <v>0.33325757137132256</v>
      </c>
      <c r="K7" t="s">
        <v>1</v>
      </c>
      <c r="L7">
        <v>2.9612477565703899E-2</v>
      </c>
      <c r="N7" t="s">
        <v>1</v>
      </c>
      <c r="O7">
        <v>0.21731206387880939</v>
      </c>
    </row>
    <row r="8" spans="2:15" x14ac:dyDescent="0.25">
      <c r="B8" t="s">
        <v>2</v>
      </c>
      <c r="C8" s="13">
        <f>C2*C7</f>
        <v>180.52169148919052</v>
      </c>
      <c r="E8" t="s">
        <v>2</v>
      </c>
      <c r="F8" s="13">
        <f>F2*F7</f>
        <v>0</v>
      </c>
      <c r="H8" t="s">
        <v>2</v>
      </c>
      <c r="I8" s="13">
        <f>I2*I7</f>
        <v>116.6401499799629</v>
      </c>
      <c r="K8" t="s">
        <v>2</v>
      </c>
      <c r="L8" s="13">
        <f>L2*L7</f>
        <v>13.042815743814282</v>
      </c>
      <c r="N8" t="s">
        <v>2</v>
      </c>
      <c r="O8" s="13">
        <f>O2*O7</f>
        <v>89.17400541266943</v>
      </c>
    </row>
    <row r="12" spans="2:15" x14ac:dyDescent="0.25">
      <c r="E12" t="s">
        <v>13</v>
      </c>
      <c r="F12" s="13">
        <f>((C3*C7)+(F3*F7)+(I3*I7)+(L3*L7)+(O3*O7))</f>
        <v>0.16574988918022104</v>
      </c>
    </row>
    <row r="13" spans="2:15" x14ac:dyDescent="0.25">
      <c r="E13" t="s">
        <v>118</v>
      </c>
      <c r="F13" s="13">
        <f>((C4*C7)+(F4*F7)+(I4*I7)+(L4*L7)+(O4*O7))</f>
        <v>0.13923227253533227</v>
      </c>
    </row>
    <row r="14" spans="2:15" x14ac:dyDescent="0.25">
      <c r="E14" t="s">
        <v>119</v>
      </c>
      <c r="F14" s="13">
        <f>((C5*C7)+(F5*F7)+(I5*I7)+(L5*L7)+(O5*O7))</f>
        <v>3.1698166820571527E-2</v>
      </c>
    </row>
    <row r="15" spans="2:15" x14ac:dyDescent="0.25">
      <c r="E15" t="s">
        <v>148</v>
      </c>
      <c r="F15" s="13">
        <f>((C6*C7)+(F6*F7)+(I6*I7)+(L6*L7)+(O6*O7))</f>
        <v>0.67044238594072381</v>
      </c>
    </row>
    <row r="16" spans="2:15" x14ac:dyDescent="0.25">
      <c r="E16" t="s">
        <v>5</v>
      </c>
      <c r="F16" s="13">
        <f>C7+F7+I7+L7+O7</f>
        <v>0.99999999999999989</v>
      </c>
    </row>
    <row r="19" spans="5:8" x14ac:dyDescent="0.25">
      <c r="F19" s="47" t="s">
        <v>77</v>
      </c>
      <c r="G19" s="47" t="s">
        <v>78</v>
      </c>
      <c r="H19" s="47" t="s">
        <v>79</v>
      </c>
    </row>
    <row r="20" spans="5:8" x14ac:dyDescent="0.25">
      <c r="E20" t="s">
        <v>13</v>
      </c>
      <c r="F20" s="47">
        <v>0.17299999999999999</v>
      </c>
      <c r="G20" s="47">
        <v>0.25</v>
      </c>
      <c r="H20" s="13">
        <f>F12*100</f>
        <v>16.574988918022104</v>
      </c>
    </row>
    <row r="21" spans="5:8" x14ac:dyDescent="0.25">
      <c r="E21" t="s">
        <v>118</v>
      </c>
      <c r="F21" s="15">
        <v>0.08</v>
      </c>
      <c r="G21" s="15">
        <v>0.15</v>
      </c>
      <c r="H21" s="13">
        <f>F13*100</f>
        <v>13.923227253533227</v>
      </c>
    </row>
    <row r="22" spans="5:8" x14ac:dyDescent="0.25">
      <c r="E22" t="s">
        <v>119</v>
      </c>
      <c r="F22" s="15">
        <v>1.4999999999999999E-2</v>
      </c>
      <c r="G22" s="15">
        <v>0.03</v>
      </c>
      <c r="H22" s="13">
        <f>F14*100</f>
        <v>3.1698166820571529</v>
      </c>
    </row>
    <row r="23" spans="5:8" x14ac:dyDescent="0.25">
      <c r="E23" t="s">
        <v>148</v>
      </c>
      <c r="F23" s="15">
        <v>0.6</v>
      </c>
      <c r="G23" s="15">
        <v>0.7</v>
      </c>
      <c r="H23" s="13">
        <f>F15*100</f>
        <v>67.044238594072382</v>
      </c>
    </row>
    <row r="24" spans="5:8" x14ac:dyDescent="0.25">
      <c r="E24" t="s">
        <v>5</v>
      </c>
      <c r="F24" s="15">
        <v>1</v>
      </c>
      <c r="G24" s="15"/>
      <c r="H24" s="13">
        <f>F16*100</f>
        <v>99.999999999999986</v>
      </c>
    </row>
    <row r="30" spans="5:8" x14ac:dyDescent="0.25">
      <c r="E30" t="s">
        <v>3</v>
      </c>
      <c r="G30" s="13">
        <f>C8+F8+I8+L8+O8</f>
        <v>399.37866262563711</v>
      </c>
    </row>
    <row r="33" spans="2:15" ht="15.75" thickBot="1" x14ac:dyDescent="0.3"/>
    <row r="34" spans="2:15" ht="15.75" thickBot="1" x14ac:dyDescent="0.3">
      <c r="B34" s="30"/>
      <c r="C34" s="31" t="s">
        <v>106</v>
      </c>
      <c r="D34" s="31" t="s">
        <v>107</v>
      </c>
      <c r="E34" s="31" t="s">
        <v>108</v>
      </c>
      <c r="F34" s="31" t="s">
        <v>109</v>
      </c>
      <c r="G34" s="31" t="s">
        <v>110</v>
      </c>
    </row>
    <row r="35" spans="2:15" ht="15.75" thickBot="1" x14ac:dyDescent="0.3">
      <c r="B35" s="32" t="s">
        <v>111</v>
      </c>
      <c r="C35" s="33">
        <v>13.25</v>
      </c>
      <c r="D35" s="33">
        <v>19.8</v>
      </c>
      <c r="E35" s="33">
        <v>22.3</v>
      </c>
      <c r="F35" s="33">
        <v>13.7</v>
      </c>
      <c r="G35" s="33">
        <v>10.5</v>
      </c>
    </row>
    <row r="36" spans="2:15" ht="15.75" thickBot="1" x14ac:dyDescent="0.3">
      <c r="B36" s="32" t="s">
        <v>112</v>
      </c>
      <c r="C36" s="33">
        <v>2.1</v>
      </c>
      <c r="D36" s="33">
        <v>3.5</v>
      </c>
      <c r="E36" s="33">
        <v>3.3</v>
      </c>
      <c r="F36" s="33">
        <v>1.6</v>
      </c>
      <c r="G36" s="33">
        <v>1.3</v>
      </c>
    </row>
    <row r="37" spans="2:15" ht="15.75" thickBot="1" x14ac:dyDescent="0.3">
      <c r="B37" s="32" t="s">
        <v>113</v>
      </c>
      <c r="C37" s="33">
        <v>3.4</v>
      </c>
      <c r="D37" s="33">
        <v>41.6</v>
      </c>
      <c r="E37" s="33">
        <v>1.5</v>
      </c>
      <c r="F37" s="33">
        <v>1.87</v>
      </c>
      <c r="G37" s="33">
        <v>1.6</v>
      </c>
    </row>
    <row r="38" spans="2:15" ht="19.5" customHeight="1" thickBot="1" x14ac:dyDescent="0.3">
      <c r="B38" s="32" t="s">
        <v>114</v>
      </c>
      <c r="C38" s="33">
        <v>71.5</v>
      </c>
      <c r="D38" s="33">
        <v>28.9</v>
      </c>
      <c r="E38" s="33">
        <v>60.75</v>
      </c>
      <c r="F38" s="33">
        <v>72.569999999999993</v>
      </c>
      <c r="G38" s="33">
        <v>74.52</v>
      </c>
    </row>
    <row r="39" spans="2:15" ht="15.75" thickBot="1" x14ac:dyDescent="0.3">
      <c r="B39" s="32" t="s">
        <v>118</v>
      </c>
      <c r="C39" s="33">
        <v>3.5</v>
      </c>
      <c r="D39" s="33">
        <v>27.9</v>
      </c>
      <c r="E39" s="33">
        <v>16.5</v>
      </c>
      <c r="F39" s="33">
        <v>12.2</v>
      </c>
      <c r="G39" s="33">
        <v>10.1</v>
      </c>
    </row>
    <row r="40" spans="2:15" ht="15.75" thickBot="1" x14ac:dyDescent="0.3">
      <c r="B40" s="32" t="s">
        <v>116</v>
      </c>
      <c r="C40" s="33">
        <v>353</v>
      </c>
      <c r="D40" s="33">
        <v>528</v>
      </c>
      <c r="E40" s="33">
        <v>337</v>
      </c>
      <c r="F40" s="33">
        <v>339</v>
      </c>
      <c r="G40" s="33">
        <v>345</v>
      </c>
    </row>
    <row r="43" spans="2:15" ht="18.75" x14ac:dyDescent="0.3">
      <c r="B43" s="44" t="s">
        <v>140</v>
      </c>
    </row>
    <row r="45" spans="2:15" ht="23.45" customHeight="1" x14ac:dyDescent="0.25">
      <c r="B45" s="36" t="s">
        <v>123</v>
      </c>
      <c r="C45" s="38" t="s">
        <v>127</v>
      </c>
      <c r="D45" s="38" t="s">
        <v>128</v>
      </c>
      <c r="E45" s="38" t="s">
        <v>133</v>
      </c>
      <c r="F45" s="38" t="s">
        <v>134</v>
      </c>
      <c r="G45" s="38" t="s">
        <v>135</v>
      </c>
      <c r="H45" s="38" t="s">
        <v>136</v>
      </c>
      <c r="I45" s="38" t="s">
        <v>109</v>
      </c>
      <c r="J45" s="38" t="s">
        <v>137</v>
      </c>
      <c r="K45" s="41"/>
      <c r="L45" s="41"/>
      <c r="M45" s="41"/>
      <c r="N45" s="41"/>
      <c r="O45" s="41"/>
    </row>
    <row r="46" spans="2:15" ht="30" x14ac:dyDescent="0.25">
      <c r="B46" s="36" t="s">
        <v>13</v>
      </c>
      <c r="C46" s="38">
        <v>25</v>
      </c>
      <c r="D46" s="38" t="s">
        <v>129</v>
      </c>
      <c r="E46" s="38">
        <v>26</v>
      </c>
      <c r="F46" s="38">
        <v>19</v>
      </c>
      <c r="G46" s="38">
        <v>7</v>
      </c>
      <c r="H46" s="38">
        <v>8</v>
      </c>
      <c r="I46" s="38">
        <v>15</v>
      </c>
      <c r="J46" s="38">
        <v>17</v>
      </c>
      <c r="K46" s="42"/>
      <c r="L46" s="42"/>
      <c r="M46" s="42"/>
      <c r="N46" s="42"/>
      <c r="O46" s="42"/>
    </row>
    <row r="47" spans="2:15" x14ac:dyDescent="0.25">
      <c r="B47" s="36" t="s">
        <v>124</v>
      </c>
      <c r="C47" s="38">
        <v>1</v>
      </c>
      <c r="D47" s="38" t="s">
        <v>130</v>
      </c>
      <c r="E47" s="38">
        <v>1</v>
      </c>
      <c r="F47" s="38">
        <v>6</v>
      </c>
      <c r="G47" s="38">
        <v>1</v>
      </c>
      <c r="H47" s="38">
        <v>3</v>
      </c>
      <c r="I47" s="38">
        <v>2</v>
      </c>
      <c r="J47" s="38">
        <v>7</v>
      </c>
      <c r="K47" s="42"/>
      <c r="L47" s="42"/>
      <c r="M47" s="42"/>
      <c r="N47" s="42"/>
      <c r="O47" s="42"/>
    </row>
    <row r="48" spans="2:15" ht="30" x14ac:dyDescent="0.25">
      <c r="B48" s="36" t="s">
        <v>125</v>
      </c>
      <c r="C48" s="38">
        <v>60</v>
      </c>
      <c r="D48" s="38" t="s">
        <v>131</v>
      </c>
      <c r="E48" s="38">
        <v>60</v>
      </c>
      <c r="F48" s="38">
        <v>61</v>
      </c>
      <c r="G48" s="38">
        <v>80</v>
      </c>
      <c r="H48" s="38">
        <v>77</v>
      </c>
      <c r="I48" s="38">
        <v>68</v>
      </c>
      <c r="J48" s="38">
        <v>66</v>
      </c>
      <c r="K48" s="42"/>
      <c r="L48" s="42"/>
      <c r="M48" s="42"/>
      <c r="N48" s="42"/>
      <c r="O48" s="42"/>
    </row>
    <row r="49" spans="2:15" ht="30" x14ac:dyDescent="0.25">
      <c r="B49" s="36" t="s">
        <v>126</v>
      </c>
      <c r="C49" s="38">
        <v>26</v>
      </c>
      <c r="D49" s="38" t="s">
        <v>132</v>
      </c>
      <c r="E49" s="38">
        <v>31</v>
      </c>
      <c r="F49" s="38">
        <v>17</v>
      </c>
      <c r="G49" s="38">
        <v>1</v>
      </c>
      <c r="H49" s="38">
        <v>4</v>
      </c>
      <c r="I49" s="38">
        <v>12</v>
      </c>
      <c r="J49" s="38">
        <v>11</v>
      </c>
      <c r="K49" s="42"/>
      <c r="L49" s="42"/>
      <c r="M49" s="42"/>
      <c r="N49" s="42"/>
      <c r="O49" s="42"/>
    </row>
    <row r="50" spans="2:15" ht="15.75" thickBot="1" x14ac:dyDescent="0.3">
      <c r="B50" s="39"/>
      <c r="C50" s="40"/>
      <c r="D50" s="40"/>
      <c r="E50" s="40"/>
      <c r="F50" s="40"/>
    </row>
    <row r="51" spans="2:15" ht="19.5" thickBot="1" x14ac:dyDescent="0.3">
      <c r="B51" s="43" t="s">
        <v>138</v>
      </c>
      <c r="C51" s="35"/>
      <c r="D51" s="35"/>
      <c r="E51" s="35"/>
      <c r="F51" s="35"/>
    </row>
    <row r="52" spans="2:15" ht="19.5" thickBot="1" x14ac:dyDescent="0.3">
      <c r="B52" s="43" t="s">
        <v>139</v>
      </c>
      <c r="C52" s="35"/>
      <c r="D52" s="35"/>
      <c r="E52" s="35"/>
      <c r="F52" s="35"/>
    </row>
    <row r="53" spans="2:15" ht="15.75" thickBot="1" x14ac:dyDescent="0.3">
      <c r="B53" s="34"/>
      <c r="C53" s="35"/>
      <c r="D53" s="35"/>
      <c r="E53" s="35"/>
      <c r="F53" s="35"/>
    </row>
    <row r="54" spans="2:15" ht="15.75" thickBot="1" x14ac:dyDescent="0.3"/>
    <row r="55" spans="2:15" ht="32.1" customHeight="1" thickBot="1" x14ac:dyDescent="0.3">
      <c r="B55" s="62" t="s">
        <v>141</v>
      </c>
      <c r="C55" s="63"/>
    </row>
    <row r="56" spans="2:15" ht="30.75" thickBot="1" x14ac:dyDescent="0.3">
      <c r="B56" s="45" t="s">
        <v>142</v>
      </c>
      <c r="C56" s="31" t="s">
        <v>143</v>
      </c>
    </row>
    <row r="57" spans="2:15" ht="15.75" thickBot="1" x14ac:dyDescent="0.3">
      <c r="B57" s="45" t="s">
        <v>144</v>
      </c>
      <c r="C57" s="31">
        <v>315</v>
      </c>
    </row>
    <row r="58" spans="2:15" ht="15.75" thickBot="1" x14ac:dyDescent="0.3">
      <c r="B58" s="45" t="s">
        <v>145</v>
      </c>
      <c r="C58" s="31">
        <v>470</v>
      </c>
    </row>
    <row r="59" spans="2:15" ht="15.75" thickBot="1" x14ac:dyDescent="0.3">
      <c r="B59" s="45" t="s">
        <v>117</v>
      </c>
      <c r="C59" s="31">
        <v>725</v>
      </c>
    </row>
    <row r="60" spans="2:15" ht="15.75" thickBot="1" x14ac:dyDescent="0.3">
      <c r="B60" s="45" t="s">
        <v>146</v>
      </c>
      <c r="C60" s="31">
        <v>275</v>
      </c>
    </row>
    <row r="61" spans="2:15" ht="15.75" thickBot="1" x14ac:dyDescent="0.3">
      <c r="B61" s="45" t="s">
        <v>147</v>
      </c>
      <c r="C61" s="31">
        <v>557</v>
      </c>
    </row>
    <row r="62" spans="2:15" ht="15.75" thickBot="1" x14ac:dyDescent="0.3">
      <c r="B62" s="45" t="s">
        <v>109</v>
      </c>
      <c r="C62" s="31">
        <v>302.5</v>
      </c>
    </row>
  </sheetData>
  <mergeCells count="1">
    <mergeCell ref="B55:C5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topLeftCell="C1" workbookViewId="0">
      <selection activeCell="G30" sqref="G30"/>
    </sheetView>
  </sheetViews>
  <sheetFormatPr defaultRowHeight="15" x14ac:dyDescent="0.25"/>
  <cols>
    <col min="1" max="1" width="6.140625" customWidth="1"/>
    <col min="2" max="2" width="14.5703125" customWidth="1"/>
    <col min="3" max="3" width="9.42578125" style="13" bestFit="1" customWidth="1"/>
    <col min="4" max="4" width="8.85546875" bestFit="1" customWidth="1"/>
    <col min="5" max="5" width="14.140625" customWidth="1"/>
    <col min="6" max="6" width="9.42578125" bestFit="1" customWidth="1"/>
    <col min="7" max="7" width="6.140625" customWidth="1"/>
    <col min="8" max="8" width="14.42578125" customWidth="1"/>
    <col min="10" max="10" width="7.28515625" customWidth="1"/>
    <col min="11" max="11" width="14" customWidth="1"/>
    <col min="13" max="13" width="5.140625" customWidth="1"/>
    <col min="14" max="14" width="14.140625" customWidth="1"/>
    <col min="15" max="15" width="7.42578125" customWidth="1"/>
  </cols>
  <sheetData>
    <row r="1" spans="2:15" ht="19.5" thickBot="1" x14ac:dyDescent="0.3">
      <c r="B1" s="27" t="s">
        <v>106</v>
      </c>
      <c r="E1" s="64" t="s">
        <v>107</v>
      </c>
      <c r="F1" s="65"/>
      <c r="H1" s="66" t="s">
        <v>117</v>
      </c>
      <c r="I1" s="66"/>
      <c r="K1" s="66" t="s">
        <v>109</v>
      </c>
      <c r="L1" s="66"/>
      <c r="N1" s="66" t="s">
        <v>110</v>
      </c>
      <c r="O1" s="66"/>
    </row>
    <row r="2" spans="2:15" x14ac:dyDescent="0.25">
      <c r="B2" t="s">
        <v>0</v>
      </c>
      <c r="C2" s="13">
        <v>852.14</v>
      </c>
      <c r="E2" t="s">
        <v>4</v>
      </c>
      <c r="F2" s="13">
        <v>704.95</v>
      </c>
      <c r="H2" t="s">
        <v>6</v>
      </c>
      <c r="I2" s="13">
        <v>914.14</v>
      </c>
      <c r="K2" t="s">
        <v>121</v>
      </c>
      <c r="L2">
        <v>440.45</v>
      </c>
      <c r="N2" t="s">
        <v>122</v>
      </c>
      <c r="O2">
        <v>410.35</v>
      </c>
    </row>
    <row r="3" spans="2:15" x14ac:dyDescent="0.25">
      <c r="B3" t="s">
        <v>9</v>
      </c>
      <c r="C3" s="13">
        <v>0.13300000000000001</v>
      </c>
      <c r="E3" t="s">
        <v>9</v>
      </c>
      <c r="F3" s="13">
        <v>0.19800000000000001</v>
      </c>
      <c r="H3" t="s">
        <v>9</v>
      </c>
      <c r="I3" s="13">
        <v>0.223</v>
      </c>
      <c r="K3" t="s">
        <v>9</v>
      </c>
      <c r="L3">
        <v>0.13700000000000001</v>
      </c>
      <c r="N3" t="s">
        <v>9</v>
      </c>
      <c r="O3">
        <v>0.105</v>
      </c>
    </row>
    <row r="4" spans="2:15" x14ac:dyDescent="0.25">
      <c r="B4" t="s">
        <v>118</v>
      </c>
      <c r="C4" s="13">
        <v>3.5000000000000003E-2</v>
      </c>
      <c r="E4" t="s">
        <v>118</v>
      </c>
      <c r="F4" s="13">
        <v>0.27900000000000003</v>
      </c>
      <c r="H4" t="s">
        <v>118</v>
      </c>
      <c r="I4" s="13">
        <v>0.16500000000000001</v>
      </c>
      <c r="K4" t="s">
        <v>118</v>
      </c>
      <c r="L4">
        <v>0.122</v>
      </c>
      <c r="N4" t="s">
        <v>118</v>
      </c>
      <c r="O4">
        <v>0.10100000000000001</v>
      </c>
    </row>
    <row r="5" spans="2:15" x14ac:dyDescent="0.25">
      <c r="B5" t="s">
        <v>119</v>
      </c>
      <c r="C5" s="13">
        <v>3.4000000000000002E-2</v>
      </c>
      <c r="E5" t="s">
        <v>119</v>
      </c>
      <c r="F5" s="13">
        <v>0.41599999999999998</v>
      </c>
      <c r="H5" t="s">
        <v>119</v>
      </c>
      <c r="I5" s="13">
        <v>1.4999999999999999E-2</v>
      </c>
      <c r="K5" t="s">
        <v>119</v>
      </c>
      <c r="L5">
        <v>1.8700000000000001E-2</v>
      </c>
      <c r="N5" t="s">
        <v>119</v>
      </c>
      <c r="O5">
        <v>1.6E-2</v>
      </c>
    </row>
    <row r="6" spans="2:15" x14ac:dyDescent="0.25">
      <c r="B6" t="s">
        <v>120</v>
      </c>
      <c r="C6" s="13">
        <v>3.53</v>
      </c>
      <c r="E6" t="s">
        <v>120</v>
      </c>
      <c r="F6" s="13">
        <v>5.28</v>
      </c>
      <c r="H6" t="s">
        <v>120</v>
      </c>
      <c r="I6" s="13">
        <v>3.37</v>
      </c>
      <c r="K6" t="s">
        <v>120</v>
      </c>
      <c r="L6">
        <v>3.39</v>
      </c>
      <c r="N6" t="s">
        <v>120</v>
      </c>
      <c r="O6">
        <v>3.45</v>
      </c>
    </row>
    <row r="7" spans="2:15" x14ac:dyDescent="0.25">
      <c r="B7" t="s">
        <v>1</v>
      </c>
      <c r="C7" s="13">
        <v>0.23529411764705863</v>
      </c>
      <c r="E7" t="s">
        <v>1</v>
      </c>
      <c r="F7" s="13">
        <v>0</v>
      </c>
      <c r="H7" t="s">
        <v>1</v>
      </c>
      <c r="I7" s="13">
        <v>0.42954856361149057</v>
      </c>
      <c r="K7" t="s">
        <v>1</v>
      </c>
      <c r="L7">
        <v>0.33515731874145077</v>
      </c>
      <c r="N7" t="s">
        <v>1</v>
      </c>
      <c r="O7">
        <v>0</v>
      </c>
    </row>
    <row r="8" spans="2:15" x14ac:dyDescent="0.25">
      <c r="B8" t="s">
        <v>2</v>
      </c>
      <c r="C8" s="13">
        <f>C2*C7</f>
        <v>200.50352941176453</v>
      </c>
      <c r="E8" t="s">
        <v>2</v>
      </c>
      <c r="F8" s="13">
        <f>F2*F7</f>
        <v>0</v>
      </c>
      <c r="H8" t="s">
        <v>2</v>
      </c>
      <c r="I8" s="13">
        <f>I2*I7</f>
        <v>392.66752393980801</v>
      </c>
      <c r="K8" t="s">
        <v>2</v>
      </c>
      <c r="L8" s="13">
        <f>L2*L7</f>
        <v>147.62004103967197</v>
      </c>
      <c r="N8" t="s">
        <v>2</v>
      </c>
      <c r="O8" s="13">
        <f>O2*O7</f>
        <v>0</v>
      </c>
    </row>
    <row r="12" spans="2:15" x14ac:dyDescent="0.25">
      <c r="E12" t="s">
        <v>13</v>
      </c>
      <c r="F12" s="13">
        <f>((C3*C7)+(F3*F7)+(I3*I7)+(L3*L7)+(O3*O7))</f>
        <v>0.17299999999999996</v>
      </c>
    </row>
    <row r="13" spans="2:15" x14ac:dyDescent="0.25">
      <c r="E13" t="s">
        <v>118</v>
      </c>
      <c r="F13" s="13">
        <f>((C4*C7)+(F4*F7)+(I4*I7)+(L4*L7)+(O4*O7))</f>
        <v>0.12</v>
      </c>
    </row>
    <row r="14" spans="2:15" x14ac:dyDescent="0.25">
      <c r="E14" t="s">
        <v>119</v>
      </c>
      <c r="F14" s="13">
        <f>((C5*C7)+(F5*F7)+(I5*I7)+(L5*L7)+(O5*O7))</f>
        <v>2.0710670314637483E-2</v>
      </c>
    </row>
    <row r="15" spans="2:15" x14ac:dyDescent="0.25">
      <c r="E15" t="s">
        <v>120</v>
      </c>
      <c r="F15" s="13">
        <f>((C6*C7)+(F6*F7)+(I6*I7)+(L6*L7)+(O6*O7))</f>
        <v>3.4143502051983585</v>
      </c>
    </row>
    <row r="16" spans="2:15" x14ac:dyDescent="0.25">
      <c r="E16" t="s">
        <v>5</v>
      </c>
      <c r="F16" s="13">
        <f>C7+F7+I7+L7+O7</f>
        <v>1</v>
      </c>
    </row>
    <row r="19" spans="5:8" x14ac:dyDescent="0.25">
      <c r="F19" s="14" t="s">
        <v>77</v>
      </c>
      <c r="G19" s="14" t="s">
        <v>78</v>
      </c>
      <c r="H19" s="14" t="s">
        <v>79</v>
      </c>
    </row>
    <row r="20" spans="5:8" x14ac:dyDescent="0.25">
      <c r="E20" t="s">
        <v>13</v>
      </c>
      <c r="F20" s="14">
        <v>0.17299999999999999</v>
      </c>
      <c r="G20" s="14">
        <v>0.19</v>
      </c>
      <c r="H20" s="13">
        <f>F12*100</f>
        <v>17.299999999999997</v>
      </c>
    </row>
    <row r="21" spans="5:8" x14ac:dyDescent="0.25">
      <c r="E21" t="s">
        <v>118</v>
      </c>
      <c r="F21" s="15">
        <v>0.08</v>
      </c>
      <c r="G21" s="15">
        <v>0.12</v>
      </c>
      <c r="H21" s="13">
        <f>F13*100</f>
        <v>12</v>
      </c>
    </row>
    <row r="22" spans="5:8" x14ac:dyDescent="0.25">
      <c r="E22" t="s">
        <v>119</v>
      </c>
      <c r="F22" s="15">
        <v>1.4999999999999999E-2</v>
      </c>
      <c r="G22" s="15">
        <v>0.03</v>
      </c>
      <c r="H22" s="13">
        <f>F14*100</f>
        <v>2.0710670314637483</v>
      </c>
    </row>
    <row r="23" spans="5:8" x14ac:dyDescent="0.25">
      <c r="E23" t="s">
        <v>120</v>
      </c>
      <c r="F23" s="15">
        <v>3</v>
      </c>
      <c r="G23" s="15">
        <v>4</v>
      </c>
      <c r="H23" s="13">
        <f>F15*100</f>
        <v>341.43502051983586</v>
      </c>
    </row>
    <row r="24" spans="5:8" x14ac:dyDescent="0.25">
      <c r="E24" t="s">
        <v>5</v>
      </c>
      <c r="F24" s="15">
        <v>1</v>
      </c>
      <c r="G24" s="15"/>
      <c r="H24" s="13">
        <f>F16*100</f>
        <v>100</v>
      </c>
    </row>
    <row r="30" spans="5:8" x14ac:dyDescent="0.25">
      <c r="E30" t="s">
        <v>3</v>
      </c>
      <c r="G30" s="13">
        <f>C8+F8+I8+L8+O8</f>
        <v>740.79109439124443</v>
      </c>
    </row>
    <row r="33" spans="2:15" ht="15.75" thickBot="1" x14ac:dyDescent="0.3"/>
    <row r="34" spans="2:15" ht="30.75" thickBot="1" x14ac:dyDescent="0.3">
      <c r="B34" s="30"/>
      <c r="C34" s="31" t="s">
        <v>106</v>
      </c>
      <c r="D34" s="31" t="s">
        <v>107</v>
      </c>
      <c r="E34" s="31" t="s">
        <v>108</v>
      </c>
      <c r="F34" s="31" t="s">
        <v>109</v>
      </c>
      <c r="G34" s="31" t="s">
        <v>110</v>
      </c>
    </row>
    <row r="35" spans="2:15" ht="15.75" thickBot="1" x14ac:dyDescent="0.3">
      <c r="B35" s="32" t="s">
        <v>111</v>
      </c>
      <c r="C35" s="33">
        <v>13.25</v>
      </c>
      <c r="D35" s="33">
        <v>19.8</v>
      </c>
      <c r="E35" s="33">
        <v>22.3</v>
      </c>
      <c r="F35" s="33">
        <v>13.7</v>
      </c>
      <c r="G35" s="33">
        <v>10.5</v>
      </c>
    </row>
    <row r="36" spans="2:15" ht="15.75" thickBot="1" x14ac:dyDescent="0.3">
      <c r="B36" s="32" t="s">
        <v>112</v>
      </c>
      <c r="C36" s="33">
        <v>2.1</v>
      </c>
      <c r="D36" s="33">
        <v>3.5</v>
      </c>
      <c r="E36" s="33">
        <v>3.3</v>
      </c>
      <c r="F36" s="33">
        <v>1.6</v>
      </c>
      <c r="G36" s="33">
        <v>1.3</v>
      </c>
    </row>
    <row r="37" spans="2:15" ht="15.75" thickBot="1" x14ac:dyDescent="0.3">
      <c r="B37" s="32" t="s">
        <v>113</v>
      </c>
      <c r="C37" s="33">
        <v>3.4</v>
      </c>
      <c r="D37" s="33">
        <v>41.6</v>
      </c>
      <c r="E37" s="33">
        <v>1.5</v>
      </c>
      <c r="F37" s="33">
        <v>1.87</v>
      </c>
      <c r="G37" s="33">
        <v>1.6</v>
      </c>
    </row>
    <row r="38" spans="2:15" ht="19.5" customHeight="1" thickBot="1" x14ac:dyDescent="0.3">
      <c r="B38" s="32" t="s">
        <v>114</v>
      </c>
      <c r="C38" s="33">
        <v>71.5</v>
      </c>
      <c r="D38" s="33">
        <v>28.9</v>
      </c>
      <c r="E38" s="33">
        <v>60.75</v>
      </c>
      <c r="F38" s="33">
        <v>72.569999999999993</v>
      </c>
      <c r="G38" s="33">
        <v>74.52</v>
      </c>
    </row>
    <row r="39" spans="2:15" ht="15.75" thickBot="1" x14ac:dyDescent="0.3">
      <c r="B39" s="32" t="s">
        <v>118</v>
      </c>
      <c r="C39" s="33">
        <v>3.5</v>
      </c>
      <c r="D39" s="33">
        <v>27.9</v>
      </c>
      <c r="E39" s="33">
        <v>16.5</v>
      </c>
      <c r="F39" s="33">
        <v>12.2</v>
      </c>
      <c r="G39" s="33">
        <v>10.1</v>
      </c>
    </row>
    <row r="40" spans="2:15" ht="15.75" thickBot="1" x14ac:dyDescent="0.3">
      <c r="B40" s="32" t="s">
        <v>116</v>
      </c>
      <c r="C40" s="33">
        <v>353</v>
      </c>
      <c r="D40" s="33">
        <v>528</v>
      </c>
      <c r="E40" s="33">
        <v>337</v>
      </c>
      <c r="F40" s="33">
        <v>339</v>
      </c>
      <c r="G40" s="33">
        <v>345</v>
      </c>
    </row>
    <row r="43" spans="2:15" ht="18.75" x14ac:dyDescent="0.3">
      <c r="B43" s="44" t="s">
        <v>140</v>
      </c>
    </row>
    <row r="45" spans="2:15" ht="23.45" customHeight="1" x14ac:dyDescent="0.25">
      <c r="B45" s="36" t="s">
        <v>123</v>
      </c>
      <c r="C45" s="37" t="s">
        <v>127</v>
      </c>
      <c r="D45" s="37" t="s">
        <v>128</v>
      </c>
      <c r="E45" s="37" t="s">
        <v>133</v>
      </c>
      <c r="F45" s="37" t="s">
        <v>134</v>
      </c>
      <c r="G45" s="37" t="s">
        <v>135</v>
      </c>
      <c r="H45" s="37" t="s">
        <v>136</v>
      </c>
      <c r="I45" s="37" t="s">
        <v>109</v>
      </c>
      <c r="J45" s="37" t="s">
        <v>137</v>
      </c>
      <c r="K45" s="41"/>
      <c r="L45" s="41"/>
      <c r="M45" s="41"/>
      <c r="N45" s="41"/>
      <c r="O45" s="41"/>
    </row>
    <row r="46" spans="2:15" x14ac:dyDescent="0.25">
      <c r="B46" s="36" t="s">
        <v>13</v>
      </c>
      <c r="C46" s="38">
        <v>25</v>
      </c>
      <c r="D46" s="38" t="s">
        <v>129</v>
      </c>
      <c r="E46" s="38">
        <v>26</v>
      </c>
      <c r="F46" s="38">
        <v>19</v>
      </c>
      <c r="G46" s="38">
        <v>7</v>
      </c>
      <c r="H46" s="38">
        <v>8</v>
      </c>
      <c r="I46" s="38">
        <v>15</v>
      </c>
      <c r="J46" s="38">
        <v>17</v>
      </c>
      <c r="K46" s="42"/>
      <c r="L46" s="42"/>
      <c r="M46" s="42"/>
      <c r="N46" s="42"/>
      <c r="O46" s="42"/>
    </row>
    <row r="47" spans="2:15" x14ac:dyDescent="0.25">
      <c r="B47" s="36" t="s">
        <v>124</v>
      </c>
      <c r="C47" s="38">
        <v>1</v>
      </c>
      <c r="D47" s="38" t="s">
        <v>130</v>
      </c>
      <c r="E47" s="38">
        <v>1</v>
      </c>
      <c r="F47" s="38">
        <v>6</v>
      </c>
      <c r="G47" s="38">
        <v>1</v>
      </c>
      <c r="H47" s="38">
        <v>3</v>
      </c>
      <c r="I47" s="38">
        <v>2</v>
      </c>
      <c r="J47" s="38">
        <v>7</v>
      </c>
      <c r="K47" s="42"/>
      <c r="L47" s="42"/>
      <c r="M47" s="42"/>
      <c r="N47" s="42"/>
      <c r="O47" s="42"/>
    </row>
    <row r="48" spans="2:15" x14ac:dyDescent="0.25">
      <c r="B48" s="36" t="s">
        <v>125</v>
      </c>
      <c r="C48" s="38">
        <v>60</v>
      </c>
      <c r="D48" s="38" t="s">
        <v>131</v>
      </c>
      <c r="E48" s="38">
        <v>60</v>
      </c>
      <c r="F48" s="38">
        <v>61</v>
      </c>
      <c r="G48" s="38">
        <v>80</v>
      </c>
      <c r="H48" s="38">
        <v>77</v>
      </c>
      <c r="I48" s="38">
        <v>68</v>
      </c>
      <c r="J48" s="38">
        <v>66</v>
      </c>
      <c r="K48" s="42"/>
      <c r="L48" s="42"/>
      <c r="M48" s="42"/>
      <c r="N48" s="42"/>
      <c r="O48" s="42"/>
    </row>
    <row r="49" spans="2:15" x14ac:dyDescent="0.25">
      <c r="B49" s="36" t="s">
        <v>126</v>
      </c>
      <c r="C49" s="38">
        <v>26</v>
      </c>
      <c r="D49" s="38" t="s">
        <v>132</v>
      </c>
      <c r="E49" s="38">
        <v>31</v>
      </c>
      <c r="F49" s="38">
        <v>17</v>
      </c>
      <c r="G49" s="38">
        <v>1</v>
      </c>
      <c r="H49" s="38">
        <v>4</v>
      </c>
      <c r="I49" s="38">
        <v>12</v>
      </c>
      <c r="J49" s="38">
        <v>11</v>
      </c>
      <c r="K49" s="42"/>
      <c r="L49" s="42"/>
      <c r="M49" s="42"/>
      <c r="N49" s="42"/>
      <c r="O49" s="42"/>
    </row>
    <row r="50" spans="2:15" ht="15.75" thickBot="1" x14ac:dyDescent="0.3">
      <c r="B50" s="39"/>
      <c r="C50" s="40"/>
      <c r="D50" s="40"/>
      <c r="E50" s="40"/>
      <c r="F50" s="40"/>
    </row>
    <row r="51" spans="2:15" ht="19.5" thickBot="1" x14ac:dyDescent="0.3">
      <c r="B51" s="43" t="s">
        <v>138</v>
      </c>
      <c r="C51" s="35"/>
      <c r="D51" s="35"/>
      <c r="E51" s="35"/>
      <c r="F51" s="35"/>
    </row>
    <row r="52" spans="2:15" ht="19.5" thickBot="1" x14ac:dyDescent="0.3">
      <c r="B52" s="43" t="s">
        <v>139</v>
      </c>
      <c r="C52" s="35"/>
      <c r="D52" s="35"/>
      <c r="E52" s="35"/>
      <c r="F52" s="35"/>
    </row>
    <row r="53" spans="2:15" ht="15.75" thickBot="1" x14ac:dyDescent="0.3">
      <c r="B53" s="34"/>
      <c r="C53" s="35"/>
      <c r="D53" s="35"/>
      <c r="E53" s="35"/>
      <c r="F53" s="35"/>
    </row>
    <row r="54" spans="2:15" ht="15.75" thickBot="1" x14ac:dyDescent="0.3"/>
    <row r="55" spans="2:15" ht="32.1" customHeight="1" thickBot="1" x14ac:dyDescent="0.3">
      <c r="B55" s="62" t="s">
        <v>141</v>
      </c>
      <c r="C55" s="63"/>
    </row>
    <row r="56" spans="2:15" ht="30.75" thickBot="1" x14ac:dyDescent="0.3">
      <c r="B56" s="45" t="s">
        <v>142</v>
      </c>
      <c r="C56" s="31" t="s">
        <v>143</v>
      </c>
    </row>
    <row r="57" spans="2:15" ht="15.75" thickBot="1" x14ac:dyDescent="0.3">
      <c r="B57" s="45" t="s">
        <v>144</v>
      </c>
      <c r="C57" s="31">
        <v>315</v>
      </c>
    </row>
    <row r="58" spans="2:15" ht="15.75" thickBot="1" x14ac:dyDescent="0.3">
      <c r="B58" s="45" t="s">
        <v>145</v>
      </c>
      <c r="C58" s="31">
        <v>470</v>
      </c>
    </row>
    <row r="59" spans="2:15" ht="15.75" thickBot="1" x14ac:dyDescent="0.3">
      <c r="B59" s="45" t="s">
        <v>117</v>
      </c>
      <c r="C59" s="31">
        <v>725</v>
      </c>
    </row>
    <row r="60" spans="2:15" ht="15.75" thickBot="1" x14ac:dyDescent="0.3">
      <c r="B60" s="45" t="s">
        <v>146</v>
      </c>
      <c r="C60" s="31">
        <v>275</v>
      </c>
    </row>
    <row r="61" spans="2:15" ht="15.75" thickBot="1" x14ac:dyDescent="0.3">
      <c r="B61" s="45" t="s">
        <v>147</v>
      </c>
      <c r="C61" s="31">
        <v>557</v>
      </c>
    </row>
    <row r="62" spans="2:15" ht="15.75" thickBot="1" x14ac:dyDescent="0.3">
      <c r="B62" s="45" t="s">
        <v>109</v>
      </c>
      <c r="C62" s="31">
        <v>302.5</v>
      </c>
    </row>
  </sheetData>
  <mergeCells count="5">
    <mergeCell ref="B55:C55"/>
    <mergeCell ref="E1:F1"/>
    <mergeCell ref="H1:I1"/>
    <mergeCell ref="K1:L1"/>
    <mergeCell ref="N1:O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D2" sqref="D2"/>
    </sheetView>
  </sheetViews>
  <sheetFormatPr defaultRowHeight="15" x14ac:dyDescent="0.25"/>
  <cols>
    <col min="2" max="2" width="15.85546875" customWidth="1"/>
    <col min="3" max="3" width="16.28515625" customWidth="1"/>
    <col min="4" max="4" width="12.42578125" customWidth="1"/>
    <col min="5" max="5" width="17.42578125" customWidth="1"/>
    <col min="6" max="6" width="12.42578125" customWidth="1"/>
    <col min="7" max="7" width="12.85546875" customWidth="1"/>
  </cols>
  <sheetData>
    <row r="1" spans="2:7" ht="15.75" thickBot="1" x14ac:dyDescent="0.3"/>
    <row r="2" spans="2:7" ht="40.5" customHeight="1" thickBot="1" x14ac:dyDescent="0.3">
      <c r="B2" s="26"/>
      <c r="C2" s="27" t="s">
        <v>106</v>
      </c>
      <c r="D2" s="27" t="s">
        <v>107</v>
      </c>
      <c r="E2" s="27" t="s">
        <v>108</v>
      </c>
      <c r="F2" s="27" t="s">
        <v>109</v>
      </c>
      <c r="G2" s="27" t="s">
        <v>110</v>
      </c>
    </row>
    <row r="3" spans="2:7" ht="36" customHeight="1" thickBot="1" x14ac:dyDescent="0.35">
      <c r="B3" s="28" t="s">
        <v>111</v>
      </c>
      <c r="C3" s="29">
        <v>13.25</v>
      </c>
      <c r="D3" s="29">
        <v>19.8</v>
      </c>
      <c r="E3" s="29">
        <v>22.3</v>
      </c>
      <c r="F3" s="29">
        <v>13.7</v>
      </c>
      <c r="G3" s="29">
        <v>10.5</v>
      </c>
    </row>
    <row r="4" spans="2:7" ht="30" customHeight="1" thickBot="1" x14ac:dyDescent="0.35">
      <c r="B4" s="28" t="s">
        <v>112</v>
      </c>
      <c r="C4" s="29">
        <v>2.1</v>
      </c>
      <c r="D4" s="29">
        <v>3.5</v>
      </c>
      <c r="E4" s="29">
        <v>3.3</v>
      </c>
      <c r="F4" s="29">
        <v>1.6</v>
      </c>
      <c r="G4" s="29">
        <v>1.3</v>
      </c>
    </row>
    <row r="5" spans="2:7" ht="36" customHeight="1" thickBot="1" x14ac:dyDescent="0.35">
      <c r="B5" s="28" t="s">
        <v>113</v>
      </c>
      <c r="C5" s="29">
        <v>3.4</v>
      </c>
      <c r="D5" s="29">
        <v>41.6</v>
      </c>
      <c r="E5" s="29">
        <v>1.5</v>
      </c>
      <c r="F5" s="29">
        <v>1.87</v>
      </c>
      <c r="G5" s="29">
        <v>1.6</v>
      </c>
    </row>
    <row r="6" spans="2:7" ht="47.1" customHeight="1" thickBot="1" x14ac:dyDescent="0.35">
      <c r="B6" s="28" t="s">
        <v>114</v>
      </c>
      <c r="C6" s="29">
        <v>71.5</v>
      </c>
      <c r="D6" s="29">
        <v>28.9</v>
      </c>
      <c r="E6" s="29">
        <v>60.75</v>
      </c>
      <c r="F6" s="29">
        <v>72.569999999999993</v>
      </c>
      <c r="G6" s="29">
        <v>74.52</v>
      </c>
    </row>
    <row r="7" spans="2:7" ht="39.950000000000003" customHeight="1" thickBot="1" x14ac:dyDescent="0.35">
      <c r="B7" s="28" t="s">
        <v>115</v>
      </c>
      <c r="C7" s="29">
        <v>3.5</v>
      </c>
      <c r="D7" s="29">
        <v>27.9</v>
      </c>
      <c r="E7" s="29">
        <v>16.5</v>
      </c>
      <c r="F7" s="29">
        <v>12.2</v>
      </c>
      <c r="G7" s="29">
        <v>10.1</v>
      </c>
    </row>
    <row r="8" spans="2:7" ht="39.950000000000003" customHeight="1" thickBot="1" x14ac:dyDescent="0.35">
      <c r="B8" s="28" t="s">
        <v>116</v>
      </c>
      <c r="C8" s="29">
        <v>353</v>
      </c>
      <c r="D8" s="29">
        <v>528</v>
      </c>
      <c r="E8" s="29">
        <v>337</v>
      </c>
      <c r="F8" s="29">
        <v>339</v>
      </c>
      <c r="G8" s="29">
        <v>345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F11" sqref="F11"/>
    </sheetView>
  </sheetViews>
  <sheetFormatPr defaultRowHeight="15" x14ac:dyDescent="0.25"/>
  <cols>
    <col min="3" max="3" width="11.140625" customWidth="1"/>
    <col min="4" max="4" width="9.28515625" customWidth="1"/>
  </cols>
  <sheetData>
    <row r="2" spans="2:11" x14ac:dyDescent="0.25">
      <c r="B2" t="s">
        <v>127</v>
      </c>
      <c r="C2" t="s">
        <v>136</v>
      </c>
      <c r="D2" t="s">
        <v>109</v>
      </c>
      <c r="E2" t="s">
        <v>137</v>
      </c>
    </row>
    <row r="3" spans="2:11" x14ac:dyDescent="0.25">
      <c r="B3">
        <v>430</v>
      </c>
      <c r="C3">
        <v>350</v>
      </c>
      <c r="D3">
        <v>440.45</v>
      </c>
      <c r="E3">
        <v>410.35</v>
      </c>
    </row>
    <row r="4" spans="2:11" x14ac:dyDescent="0.25">
      <c r="B4">
        <v>0.25</v>
      </c>
      <c r="C4">
        <v>0.08</v>
      </c>
      <c r="D4">
        <v>0.15</v>
      </c>
      <c r="E4">
        <v>0.17</v>
      </c>
      <c r="G4">
        <f>B4*B8</f>
        <v>0.104954471796041</v>
      </c>
      <c r="H4">
        <f t="shared" ref="H4:J4" si="0">C4*C8</f>
        <v>2.6660605709705805E-2</v>
      </c>
      <c r="I4">
        <f t="shared" si="0"/>
        <v>4.4418716348555848E-3</v>
      </c>
      <c r="J4">
        <f t="shared" si="0"/>
        <v>3.69430508593976E-2</v>
      </c>
      <c r="K4">
        <f>SUM(G4:J4)</f>
        <v>0.17299999999999999</v>
      </c>
    </row>
    <row r="5" spans="2:11" x14ac:dyDescent="0.25">
      <c r="B5">
        <v>0.26</v>
      </c>
      <c r="C5">
        <v>0.04</v>
      </c>
      <c r="D5">
        <v>0.122</v>
      </c>
      <c r="E5">
        <v>0.11</v>
      </c>
      <c r="G5">
        <f>B5*B8</f>
        <v>0.10915265066788264</v>
      </c>
      <c r="H5">
        <f t="shared" ref="H5:J5" si="1">C5*C8</f>
        <v>1.3330302854852902E-2</v>
      </c>
      <c r="I5">
        <f t="shared" si="1"/>
        <v>3.6127222630158756E-3</v>
      </c>
      <c r="J5">
        <f t="shared" si="1"/>
        <v>2.3904327026669031E-2</v>
      </c>
      <c r="K5">
        <f t="shared" ref="K5:K9" si="2">SUM(G5:J5)</f>
        <v>0.15000000281242046</v>
      </c>
    </row>
    <row r="6" spans="2:11" x14ac:dyDescent="0.25">
      <c r="B6">
        <v>0.01</v>
      </c>
      <c r="C6">
        <v>0.03</v>
      </c>
      <c r="D6">
        <v>0.02</v>
      </c>
      <c r="E6">
        <v>7.0000000000000007E-2</v>
      </c>
      <c r="G6">
        <f>B6*B8</f>
        <v>4.19817887184164E-3</v>
      </c>
      <c r="H6">
        <f t="shared" ref="H6:J6" si="3">C6*C8</f>
        <v>9.997727141139676E-3</v>
      </c>
      <c r="I6">
        <f t="shared" si="3"/>
        <v>5.9224955131407804E-4</v>
      </c>
      <c r="J6">
        <f t="shared" si="3"/>
        <v>1.5211844471516658E-2</v>
      </c>
      <c r="K6">
        <f t="shared" si="2"/>
        <v>3.000000003581205E-2</v>
      </c>
    </row>
    <row r="7" spans="2:11" x14ac:dyDescent="0.25">
      <c r="B7">
        <v>0.6</v>
      </c>
      <c r="C7">
        <v>0.77</v>
      </c>
      <c r="D7">
        <v>0.68</v>
      </c>
      <c r="E7">
        <v>0.66</v>
      </c>
      <c r="G7">
        <f>B7*B8</f>
        <v>0.25189073231049841</v>
      </c>
      <c r="H7">
        <f t="shared" ref="H7:J7" si="4">C7*C8</f>
        <v>0.25660832995591837</v>
      </c>
      <c r="I7">
        <f t="shared" si="4"/>
        <v>2.0136484744678652E-2</v>
      </c>
      <c r="J7">
        <f t="shared" si="4"/>
        <v>0.14342596216001421</v>
      </c>
      <c r="K7">
        <f t="shared" si="2"/>
        <v>0.67206150917110963</v>
      </c>
    </row>
    <row r="8" spans="2:11" x14ac:dyDescent="0.25">
      <c r="B8">
        <v>0.41981788718416402</v>
      </c>
      <c r="C8">
        <v>0.33325757137132256</v>
      </c>
      <c r="D8">
        <v>2.9612477565703899E-2</v>
      </c>
      <c r="E8">
        <v>0.21731206387880939</v>
      </c>
      <c r="G8">
        <f>B8*1</f>
        <v>0.41981788718416402</v>
      </c>
      <c r="H8">
        <f t="shared" ref="H8:J9" si="5">C8*1</f>
        <v>0.33325757137132256</v>
      </c>
      <c r="I8">
        <f t="shared" si="5"/>
        <v>2.9612477565703899E-2</v>
      </c>
      <c r="J8">
        <f t="shared" si="5"/>
        <v>0.21731206387880939</v>
      </c>
      <c r="K8">
        <f t="shared" si="2"/>
        <v>0.99999999999999989</v>
      </c>
    </row>
    <row r="9" spans="2:11" x14ac:dyDescent="0.25">
      <c r="B9">
        <v>180.52169148919052</v>
      </c>
      <c r="C9">
        <v>116.6401499799629</v>
      </c>
      <c r="D9">
        <v>13.042815743814282</v>
      </c>
      <c r="E9">
        <v>89.17400541266943</v>
      </c>
      <c r="G9">
        <f>B9*1</f>
        <v>180.52169148919052</v>
      </c>
      <c r="H9">
        <f t="shared" si="5"/>
        <v>116.6401499799629</v>
      </c>
      <c r="I9">
        <f t="shared" si="5"/>
        <v>13.042815743814282</v>
      </c>
      <c r="J9">
        <f t="shared" si="5"/>
        <v>89.17400541266943</v>
      </c>
      <c r="K9">
        <f t="shared" si="2"/>
        <v>399.37866262563711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workbookViewId="0">
      <selection activeCell="C26" sqref="C26"/>
    </sheetView>
  </sheetViews>
  <sheetFormatPr defaultRowHeight="15" x14ac:dyDescent="0.25"/>
  <cols>
    <col min="2" max="2" width="13.7109375" customWidth="1"/>
    <col min="3" max="3" width="8.7109375" style="13"/>
    <col min="5" max="5" width="10.140625" customWidth="1"/>
    <col min="7" max="7" width="11.85546875" customWidth="1"/>
  </cols>
  <sheetData>
    <row r="2" spans="2:9" x14ac:dyDescent="0.25">
      <c r="B2" t="s">
        <v>0</v>
      </c>
      <c r="C2" s="13">
        <v>350</v>
      </c>
      <c r="E2" t="s">
        <v>4</v>
      </c>
      <c r="F2" s="13">
        <v>400</v>
      </c>
      <c r="H2" t="s">
        <v>6</v>
      </c>
      <c r="I2" s="13">
        <v>450</v>
      </c>
    </row>
    <row r="3" spans="2:9" x14ac:dyDescent="0.25">
      <c r="B3" t="s">
        <v>9</v>
      </c>
      <c r="C3" s="13">
        <v>0.12</v>
      </c>
      <c r="E3" t="s">
        <v>9</v>
      </c>
      <c r="F3" s="13">
        <v>0.13</v>
      </c>
      <c r="H3" t="s">
        <v>9</v>
      </c>
      <c r="I3" s="13">
        <v>0.14000000000000001</v>
      </c>
    </row>
    <row r="4" spans="2:9" x14ac:dyDescent="0.25">
      <c r="B4" t="s">
        <v>10</v>
      </c>
      <c r="C4" s="13">
        <v>0.25</v>
      </c>
      <c r="E4" t="s">
        <v>10</v>
      </c>
      <c r="F4" s="13">
        <v>0.2</v>
      </c>
      <c r="H4" t="s">
        <v>10</v>
      </c>
      <c r="I4" s="13">
        <v>0.3</v>
      </c>
    </row>
    <row r="5" spans="2:9" x14ac:dyDescent="0.25">
      <c r="B5" t="s">
        <v>88</v>
      </c>
      <c r="C5" s="13">
        <v>2.8</v>
      </c>
      <c r="E5" t="s">
        <v>88</v>
      </c>
      <c r="F5" s="13">
        <v>3.2</v>
      </c>
      <c r="H5" t="s">
        <v>88</v>
      </c>
      <c r="I5" s="13">
        <v>3.5</v>
      </c>
    </row>
    <row r="6" spans="2:9" x14ac:dyDescent="0.25">
      <c r="B6" t="s">
        <v>1</v>
      </c>
      <c r="C6" s="13">
        <v>0.14545453067653644</v>
      </c>
      <c r="E6" t="s">
        <v>1</v>
      </c>
      <c r="F6" s="13">
        <v>0.32727276175475295</v>
      </c>
      <c r="H6" t="s">
        <v>1</v>
      </c>
      <c r="I6" s="13">
        <v>0.52727270756871092</v>
      </c>
    </row>
    <row r="7" spans="2:9" x14ac:dyDescent="0.25">
      <c r="B7" t="s">
        <v>2</v>
      </c>
      <c r="C7" s="13">
        <f>C2*C6</f>
        <v>50.909085736787752</v>
      </c>
      <c r="E7" t="s">
        <v>2</v>
      </c>
      <c r="F7" s="13">
        <f>F2*F6</f>
        <v>130.90910470190119</v>
      </c>
      <c r="H7" t="s">
        <v>2</v>
      </c>
      <c r="I7" s="13">
        <f>I2*I6</f>
        <v>237.2727184059199</v>
      </c>
    </row>
    <row r="11" spans="2:9" x14ac:dyDescent="0.25">
      <c r="E11" t="s">
        <v>13</v>
      </c>
      <c r="F11" s="13">
        <f>((C3*C6)+(F3*F6)+(I3*I6))</f>
        <v>0.1338181817689218</v>
      </c>
    </row>
    <row r="12" spans="2:9" x14ac:dyDescent="0.25">
      <c r="E12" t="s">
        <v>10</v>
      </c>
      <c r="F12" s="13">
        <f>((C4*C6)+(F4*F6)+(I4*I6))</f>
        <v>0.25999999729069795</v>
      </c>
    </row>
    <row r="13" spans="2:9" x14ac:dyDescent="0.25">
      <c r="E13" t="s">
        <v>88</v>
      </c>
      <c r="F13" s="13">
        <f>((C5*C6)+(F5*F6)+(I5*I6))</f>
        <v>3.2999999999999994</v>
      </c>
    </row>
    <row r="14" spans="2:9" x14ac:dyDescent="0.25">
      <c r="E14" t="s">
        <v>5</v>
      </c>
      <c r="F14" s="13">
        <f>C6+F6+I6</f>
        <v>1.0000000000000004</v>
      </c>
    </row>
    <row r="17" spans="5:8" x14ac:dyDescent="0.25">
      <c r="F17" s="14" t="s">
        <v>77</v>
      </c>
      <c r="G17" s="14" t="s">
        <v>78</v>
      </c>
      <c r="H17" s="14" t="s">
        <v>79</v>
      </c>
    </row>
    <row r="18" spans="5:8" x14ac:dyDescent="0.25">
      <c r="E18" t="s">
        <v>13</v>
      </c>
      <c r="F18" s="14">
        <v>0.128</v>
      </c>
      <c r="G18" s="14">
        <v>0.13500000000000001</v>
      </c>
      <c r="H18" s="13">
        <f>F11*100</f>
        <v>13.38181817689218</v>
      </c>
    </row>
    <row r="19" spans="5:8" x14ac:dyDescent="0.25">
      <c r="E19" t="s">
        <v>10</v>
      </c>
      <c r="F19" s="15">
        <v>0.26</v>
      </c>
      <c r="G19" s="15">
        <v>0.28000000000000003</v>
      </c>
      <c r="H19" s="13">
        <f>F12*100</f>
        <v>25.999999729069796</v>
      </c>
    </row>
    <row r="20" spans="5:8" x14ac:dyDescent="0.25">
      <c r="E20" t="s">
        <v>88</v>
      </c>
      <c r="F20" s="15">
        <v>3.3</v>
      </c>
      <c r="G20" s="15">
        <v>3.4</v>
      </c>
      <c r="H20" s="13">
        <f>F13*100</f>
        <v>329.99999999999994</v>
      </c>
    </row>
    <row r="21" spans="5:8" x14ac:dyDescent="0.25">
      <c r="E21" t="s">
        <v>5</v>
      </c>
      <c r="F21" s="15">
        <v>1</v>
      </c>
      <c r="G21" s="15"/>
      <c r="H21" s="13">
        <f t="shared" ref="H21" si="0">F14*100</f>
        <v>100.00000000000004</v>
      </c>
    </row>
    <row r="27" spans="5:8" x14ac:dyDescent="0.25">
      <c r="E27" t="s">
        <v>3</v>
      </c>
      <c r="G27" s="13">
        <f>C7+F7+I7</f>
        <v>419.09090884460886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F8" sqref="F8"/>
    </sheetView>
  </sheetViews>
  <sheetFormatPr defaultRowHeight="15" x14ac:dyDescent="0.25"/>
  <cols>
    <col min="2" max="2" width="14.85546875" customWidth="1"/>
    <col min="3" max="3" width="14.5703125" customWidth="1"/>
    <col min="4" max="4" width="14.7109375" customWidth="1"/>
    <col min="5" max="5" width="35.85546875" customWidth="1"/>
  </cols>
  <sheetData>
    <row r="2" spans="2:5" ht="15.75" thickBot="1" x14ac:dyDescent="0.3"/>
    <row r="3" spans="2:5" x14ac:dyDescent="0.25">
      <c r="B3" s="18" t="s">
        <v>89</v>
      </c>
      <c r="C3" s="19" t="s">
        <v>90</v>
      </c>
      <c r="D3" s="19" t="s">
        <v>91</v>
      </c>
      <c r="E3" s="19" t="s">
        <v>92</v>
      </c>
    </row>
    <row r="4" spans="2:5" ht="57.95" customHeight="1" x14ac:dyDescent="0.25">
      <c r="B4" s="20" t="s">
        <v>93</v>
      </c>
      <c r="C4" s="21" t="s">
        <v>93</v>
      </c>
      <c r="D4" s="21" t="s">
        <v>94</v>
      </c>
      <c r="E4" s="21" t="s">
        <v>95</v>
      </c>
    </row>
    <row r="5" spans="2:5" ht="26.1" customHeight="1" x14ac:dyDescent="0.25">
      <c r="B5" s="20" t="s">
        <v>96</v>
      </c>
      <c r="C5" s="21" t="s">
        <v>97</v>
      </c>
      <c r="D5" s="21" t="s">
        <v>97</v>
      </c>
      <c r="E5" s="21" t="s">
        <v>98</v>
      </c>
    </row>
    <row r="6" spans="2:5" ht="39.950000000000003" customHeight="1" x14ac:dyDescent="0.25">
      <c r="B6" s="20" t="s">
        <v>99</v>
      </c>
      <c r="C6" s="21" t="s">
        <v>100</v>
      </c>
      <c r="D6" s="21" t="s">
        <v>100</v>
      </c>
      <c r="E6" s="21" t="s">
        <v>100</v>
      </c>
    </row>
    <row r="7" spans="2:5" ht="41.45" customHeight="1" x14ac:dyDescent="0.25">
      <c r="B7" s="20" t="s">
        <v>101</v>
      </c>
      <c r="C7" s="21" t="s">
        <v>99</v>
      </c>
      <c r="D7" s="21" t="s">
        <v>102</v>
      </c>
      <c r="E7" s="21" t="s">
        <v>103</v>
      </c>
    </row>
    <row r="8" spans="2:5" ht="30" x14ac:dyDescent="0.25">
      <c r="B8" s="20" t="s">
        <v>104</v>
      </c>
      <c r="C8" s="21" t="s">
        <v>101</v>
      </c>
      <c r="D8" s="21" t="s">
        <v>99</v>
      </c>
      <c r="E8" s="21" t="s">
        <v>99</v>
      </c>
    </row>
    <row r="9" spans="2:5" ht="30" x14ac:dyDescent="0.25">
      <c r="B9" s="22"/>
      <c r="C9" s="21" t="s">
        <v>104</v>
      </c>
      <c r="D9" s="21" t="s">
        <v>101</v>
      </c>
      <c r="E9" s="21" t="s">
        <v>101</v>
      </c>
    </row>
    <row r="10" spans="2:5" ht="30.75" thickBot="1" x14ac:dyDescent="0.3">
      <c r="B10" s="23"/>
      <c r="C10" s="24"/>
      <c r="D10" s="25" t="s">
        <v>104</v>
      </c>
      <c r="E10" s="25" t="s">
        <v>105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opLeftCell="A13" workbookViewId="0">
      <selection activeCell="J31" sqref="J31"/>
    </sheetView>
  </sheetViews>
  <sheetFormatPr defaultRowHeight="15" x14ac:dyDescent="0.25"/>
  <cols>
    <col min="2" max="2" width="13.7109375" customWidth="1"/>
    <col min="3" max="3" width="9.140625" style="13"/>
    <col min="5" max="5" width="11.85546875" customWidth="1"/>
    <col min="7" max="7" width="13.7109375" customWidth="1"/>
  </cols>
  <sheetData>
    <row r="2" spans="2:7" x14ac:dyDescent="0.25">
      <c r="B2" t="s">
        <v>0</v>
      </c>
      <c r="C2" s="13">
        <v>350</v>
      </c>
    </row>
    <row r="3" spans="2:7" x14ac:dyDescent="0.25">
      <c r="B3" t="s">
        <v>9</v>
      </c>
      <c r="C3" s="13">
        <v>0.12</v>
      </c>
    </row>
    <row r="4" spans="2:7" x14ac:dyDescent="0.25">
      <c r="B4" t="s">
        <v>10</v>
      </c>
      <c r="C4" s="13">
        <v>0.3</v>
      </c>
    </row>
    <row r="5" spans="2:7" x14ac:dyDescent="0.25">
      <c r="B5" t="s">
        <v>81</v>
      </c>
      <c r="C5" s="13">
        <v>0.5000000931387959</v>
      </c>
      <c r="G5" t="s">
        <v>3</v>
      </c>
    </row>
    <row r="6" spans="2:7" x14ac:dyDescent="0.25">
      <c r="B6" t="s">
        <v>2</v>
      </c>
      <c r="C6" s="13">
        <f>C2*C5</f>
        <v>175.00003259857857</v>
      </c>
    </row>
    <row r="9" spans="2:7" x14ac:dyDescent="0.25">
      <c r="B9" t="s">
        <v>4</v>
      </c>
      <c r="C9" s="13">
        <v>400</v>
      </c>
    </row>
    <row r="10" spans="2:7" x14ac:dyDescent="0.25">
      <c r="B10" t="s">
        <v>9</v>
      </c>
      <c r="C10" s="13">
        <v>0.13</v>
      </c>
      <c r="E10" t="s">
        <v>13</v>
      </c>
      <c r="F10" s="13">
        <f>((C3*C5)+(C10*C12)+(C17*C19))</f>
        <v>0.12999999813722404</v>
      </c>
    </row>
    <row r="11" spans="2:7" x14ac:dyDescent="0.25">
      <c r="B11" t="s">
        <v>10</v>
      </c>
      <c r="C11" s="13">
        <v>0.2</v>
      </c>
      <c r="E11" t="s">
        <v>10</v>
      </c>
      <c r="F11" s="13">
        <f>((C4*C5)+(C11*C12)+(C18*C19))</f>
        <v>0.27500000465693974</v>
      </c>
    </row>
    <row r="12" spans="2:7" x14ac:dyDescent="0.25">
      <c r="B12" t="s">
        <v>82</v>
      </c>
      <c r="C12" s="13">
        <v>0</v>
      </c>
      <c r="E12" t="s">
        <v>5</v>
      </c>
      <c r="F12" s="13">
        <f>C5+C12+C19</f>
        <v>0.99999999999999978</v>
      </c>
    </row>
    <row r="13" spans="2:7" x14ac:dyDescent="0.25">
      <c r="B13" t="s">
        <v>2</v>
      </c>
      <c r="C13" s="13">
        <f>C9*C12</f>
        <v>0</v>
      </c>
    </row>
    <row r="15" spans="2:7" x14ac:dyDescent="0.25">
      <c r="F15" s="67" t="s">
        <v>80</v>
      </c>
      <c r="G15" s="67"/>
    </row>
    <row r="16" spans="2:7" x14ac:dyDescent="0.25">
      <c r="B16" t="s">
        <v>6</v>
      </c>
      <c r="C16" s="13">
        <v>450</v>
      </c>
      <c r="F16" s="14" t="s">
        <v>84</v>
      </c>
      <c r="G16" s="14" t="s">
        <v>85</v>
      </c>
    </row>
    <row r="17" spans="2:8" x14ac:dyDescent="0.25">
      <c r="B17" t="s">
        <v>9</v>
      </c>
      <c r="C17" s="13">
        <v>0.14000000000000001</v>
      </c>
      <c r="E17" t="str">
        <f>B12</f>
        <v>1 CWRS 13.0</v>
      </c>
      <c r="F17" s="17">
        <f>C12*100</f>
        <v>0</v>
      </c>
      <c r="G17" s="15">
        <f>C13</f>
        <v>0</v>
      </c>
    </row>
    <row r="18" spans="2:8" x14ac:dyDescent="0.25">
      <c r="B18" t="s">
        <v>10</v>
      </c>
      <c r="C18" s="13">
        <v>0.25</v>
      </c>
      <c r="E18" t="str">
        <f>B19</f>
        <v>2 CWRS 14.0</v>
      </c>
      <c r="F18" s="17">
        <f>C19*100</f>
        <v>49.999990686120384</v>
      </c>
      <c r="G18" s="15">
        <f>C20</f>
        <v>224.99995808754173</v>
      </c>
    </row>
    <row r="19" spans="2:8" x14ac:dyDescent="0.25">
      <c r="B19" t="s">
        <v>83</v>
      </c>
      <c r="C19" s="13">
        <v>0.49999990686120382</v>
      </c>
      <c r="E19" t="str">
        <f>B5</f>
        <v>3 CWRS</v>
      </c>
      <c r="F19" s="17">
        <f>C5*100</f>
        <v>50.000009313879588</v>
      </c>
      <c r="G19" s="15">
        <f>C6</f>
        <v>175.00003259857857</v>
      </c>
    </row>
    <row r="20" spans="2:8" x14ac:dyDescent="0.25">
      <c r="B20" t="s">
        <v>2</v>
      </c>
      <c r="C20" s="13">
        <f>C16*C19</f>
        <v>224.99995808754173</v>
      </c>
      <c r="E20" s="16" t="s">
        <v>86</v>
      </c>
      <c r="F20" s="14"/>
      <c r="G20" s="14"/>
    </row>
    <row r="21" spans="2:8" x14ac:dyDescent="0.25">
      <c r="E21" s="16" t="s">
        <v>85</v>
      </c>
      <c r="F21" s="14"/>
      <c r="G21" s="15">
        <f>C6+C13+C20</f>
        <v>399.99999068612033</v>
      </c>
    </row>
    <row r="23" spans="2:8" x14ac:dyDescent="0.25">
      <c r="F23" s="67" t="s">
        <v>87</v>
      </c>
      <c r="G23" s="67"/>
    </row>
    <row r="24" spans="2:8" x14ac:dyDescent="0.25">
      <c r="F24" s="14" t="s">
        <v>77</v>
      </c>
      <c r="G24" s="14" t="s">
        <v>78</v>
      </c>
      <c r="H24" s="14" t="s">
        <v>79</v>
      </c>
    </row>
    <row r="25" spans="2:8" x14ac:dyDescent="0.25">
      <c r="E25" t="s">
        <v>13</v>
      </c>
      <c r="F25" s="14">
        <v>0.13</v>
      </c>
      <c r="G25" s="14">
        <v>0.13500000000000001</v>
      </c>
      <c r="H25" s="13">
        <f>F10*100</f>
        <v>12.999999813722404</v>
      </c>
    </row>
    <row r="26" spans="2:8" x14ac:dyDescent="0.25">
      <c r="E26" t="s">
        <v>10</v>
      </c>
      <c r="F26" s="15">
        <v>0.22</v>
      </c>
      <c r="G26" s="15">
        <v>0.28000000000000003</v>
      </c>
      <c r="H26" s="13">
        <f>F11*100</f>
        <v>27.500000465693976</v>
      </c>
    </row>
    <row r="27" spans="2:8" x14ac:dyDescent="0.25">
      <c r="E27" t="s">
        <v>5</v>
      </c>
      <c r="F27" s="15">
        <v>1</v>
      </c>
      <c r="G27" s="15"/>
      <c r="H27" s="13">
        <f>F12*100</f>
        <v>99.999999999999972</v>
      </c>
    </row>
  </sheetData>
  <mergeCells count="2">
    <mergeCell ref="F15:G15"/>
    <mergeCell ref="F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topLeftCell="C11" zoomScale="150" zoomScaleNormal="150" workbookViewId="0">
      <selection activeCell="H17" sqref="H17"/>
    </sheetView>
  </sheetViews>
  <sheetFormatPr defaultRowHeight="15" x14ac:dyDescent="0.25"/>
  <cols>
    <col min="2" max="2" width="21.5703125" customWidth="1"/>
    <col min="3" max="3" width="9.85546875" customWidth="1"/>
    <col min="4" max="4" width="10.28515625" customWidth="1"/>
    <col min="5" max="5" width="9.5703125" customWidth="1"/>
    <col min="6" max="6" width="10.140625" customWidth="1"/>
  </cols>
  <sheetData>
    <row r="3" spans="2:9" x14ac:dyDescent="0.25">
      <c r="C3" s="51" t="s">
        <v>152</v>
      </c>
      <c r="D3" s="51" t="s">
        <v>153</v>
      </c>
      <c r="E3" s="51" t="s">
        <v>165</v>
      </c>
      <c r="F3" s="51" t="s">
        <v>166</v>
      </c>
    </row>
    <row r="4" spans="2:9" x14ac:dyDescent="0.25">
      <c r="B4" t="s">
        <v>174</v>
      </c>
      <c r="C4" s="13">
        <f>'Large Bakers'!F27*1</f>
        <v>389.95172649845858</v>
      </c>
      <c r="D4">
        <f>'Strong Bakers'!F27*1</f>
        <v>396.00000000000011</v>
      </c>
      <c r="E4" s="56">
        <f>'Fancy Clears '!F27*1</f>
        <v>420.00000606880343</v>
      </c>
      <c r="F4" s="13">
        <f>'Whole Wheat Flour'!F27*1</f>
        <v>433.33333394194358</v>
      </c>
    </row>
    <row r="5" spans="2:9" x14ac:dyDescent="0.25">
      <c r="B5" t="s">
        <v>215</v>
      </c>
      <c r="C5" s="13">
        <f>'Large Bakers'!D22</f>
        <v>0.28019436641424017</v>
      </c>
      <c r="D5" s="13">
        <f>'Strong Bakers'!D22</f>
        <v>0.6400000000000009</v>
      </c>
      <c r="E5" s="13">
        <f>'Fancy Clears '!D22</f>
        <v>0.80000004045868933</v>
      </c>
      <c r="F5" s="13">
        <f>'Whole Wheat Flour'!D22</f>
        <v>0.66666667883887065</v>
      </c>
    </row>
    <row r="6" spans="2:9" x14ac:dyDescent="0.25">
      <c r="C6" s="13">
        <f>C5*C8</f>
        <v>42.029154962136026</v>
      </c>
      <c r="D6" s="13">
        <f>D5*D8</f>
        <v>64.000000000000085</v>
      </c>
      <c r="E6" s="13">
        <f>E5*E8</f>
        <v>160.00000809173787</v>
      </c>
      <c r="F6" s="13">
        <f>F5*F8</f>
        <v>166.66666970971752</v>
      </c>
      <c r="G6" s="13"/>
    </row>
    <row r="7" spans="2:9" x14ac:dyDescent="0.25">
      <c r="B7" t="s">
        <v>171</v>
      </c>
      <c r="C7" s="13">
        <f>'Production  Planning'!F4*1</f>
        <v>20.048273501541416</v>
      </c>
      <c r="D7" s="13">
        <f>'Production  Planning'!F5*1</f>
        <v>18.999999999999886</v>
      </c>
      <c r="E7" s="13">
        <f>'Production  Planning'!F6*1</f>
        <v>29.99999393119657</v>
      </c>
      <c r="F7" s="13">
        <f>'Production  Planning'!F7*1</f>
        <v>26.666666058056421</v>
      </c>
    </row>
    <row r="8" spans="2:9" x14ac:dyDescent="0.25">
      <c r="B8" t="s">
        <v>172</v>
      </c>
      <c r="C8" s="49">
        <v>150</v>
      </c>
      <c r="D8" s="49">
        <v>99.999999999999986</v>
      </c>
      <c r="E8" s="49">
        <v>200</v>
      </c>
      <c r="F8" s="49">
        <v>249.9999999999998</v>
      </c>
    </row>
    <row r="10" spans="2:9" x14ac:dyDescent="0.25">
      <c r="B10" t="s">
        <v>173</v>
      </c>
      <c r="C10" s="13">
        <f>C8*C7</f>
        <v>3007.2410252312125</v>
      </c>
      <c r="D10" s="13">
        <f t="shared" ref="D10:F10" si="0">D8*D7</f>
        <v>1899.9999999999884</v>
      </c>
      <c r="E10" s="13">
        <f t="shared" si="0"/>
        <v>5999.9987862393136</v>
      </c>
      <c r="F10" s="13">
        <f t="shared" si="0"/>
        <v>6666.6665145140996</v>
      </c>
    </row>
    <row r="13" spans="2:9" x14ac:dyDescent="0.25">
      <c r="B13" t="s">
        <v>216</v>
      </c>
      <c r="C13" s="49">
        <f>((C8*C5)+(D8*D5)+(E8*E5)+(F8*F5))</f>
        <v>432.69583276359151</v>
      </c>
      <c r="E13" t="s">
        <v>167</v>
      </c>
      <c r="F13" s="13">
        <f>C10+D10+E10+F10</f>
        <v>17573.906325984615</v>
      </c>
      <c r="H13">
        <v>19333.310000000001</v>
      </c>
      <c r="I13">
        <v>20956.53</v>
      </c>
    </row>
    <row r="14" spans="2:9" x14ac:dyDescent="0.25">
      <c r="H14">
        <v>20256.53</v>
      </c>
    </row>
    <row r="15" spans="2:9" x14ac:dyDescent="0.25">
      <c r="B15" t="s">
        <v>169</v>
      </c>
      <c r="C15" s="49">
        <f>(C8+D8+E8+F8)</f>
        <v>699.99999999999977</v>
      </c>
    </row>
    <row r="16" spans="2:9" x14ac:dyDescent="0.25">
      <c r="E16" t="s">
        <v>162</v>
      </c>
      <c r="F16" t="s">
        <v>161</v>
      </c>
      <c r="G16" t="s">
        <v>163</v>
      </c>
    </row>
    <row r="17" spans="3:7" x14ac:dyDescent="0.25">
      <c r="D17" t="s">
        <v>177</v>
      </c>
      <c r="E17">
        <v>100</v>
      </c>
      <c r="F17">
        <v>400</v>
      </c>
      <c r="G17">
        <f>C13</f>
        <v>432.69583276359151</v>
      </c>
    </row>
    <row r="18" spans="3:7" x14ac:dyDescent="0.25">
      <c r="D18" t="s">
        <v>152</v>
      </c>
      <c r="E18">
        <v>0</v>
      </c>
      <c r="F18">
        <v>150</v>
      </c>
      <c r="G18">
        <f>C8</f>
        <v>150</v>
      </c>
    </row>
    <row r="19" spans="3:7" x14ac:dyDescent="0.25">
      <c r="D19" t="s">
        <v>153</v>
      </c>
      <c r="E19">
        <v>0</v>
      </c>
      <c r="F19">
        <v>100</v>
      </c>
      <c r="G19" s="49">
        <f>D8</f>
        <v>99.999999999999986</v>
      </c>
    </row>
    <row r="20" spans="3:7" x14ac:dyDescent="0.25">
      <c r="C20" t="s">
        <v>164</v>
      </c>
      <c r="D20" t="s">
        <v>165</v>
      </c>
      <c r="E20">
        <v>200</v>
      </c>
      <c r="F20">
        <v>400</v>
      </c>
      <c r="G20" s="49">
        <f>E8</f>
        <v>200</v>
      </c>
    </row>
    <row r="21" spans="3:7" x14ac:dyDescent="0.25">
      <c r="D21" t="s">
        <v>166</v>
      </c>
      <c r="E21">
        <v>0</v>
      </c>
      <c r="F21">
        <v>600</v>
      </c>
      <c r="G21" s="49">
        <f>F8</f>
        <v>249.9999999999998</v>
      </c>
    </row>
    <row r="22" spans="3:7" x14ac:dyDescent="0.25">
      <c r="D22" t="s">
        <v>159</v>
      </c>
      <c r="E22" s="57">
        <v>700</v>
      </c>
      <c r="F22">
        <v>900</v>
      </c>
      <c r="G22" s="49">
        <f>C15</f>
        <v>699.99999999999977</v>
      </c>
    </row>
    <row r="23" spans="3:7" x14ac:dyDescent="0.25">
      <c r="E23" s="5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E6" sqref="E6"/>
    </sheetView>
  </sheetViews>
  <sheetFormatPr defaultRowHeight="15" x14ac:dyDescent="0.25"/>
  <cols>
    <col min="2" max="2" width="13.7109375" customWidth="1"/>
    <col min="3" max="3" width="9.140625" style="13"/>
    <col min="5" max="5" width="10.140625" customWidth="1"/>
    <col min="7" max="7" width="11.85546875" customWidth="1"/>
  </cols>
  <sheetData>
    <row r="2" spans="2:9" x14ac:dyDescent="0.25">
      <c r="B2" t="s">
        <v>0</v>
      </c>
      <c r="C2" s="13">
        <v>350</v>
      </c>
    </row>
    <row r="3" spans="2:9" x14ac:dyDescent="0.25">
      <c r="B3" t="s">
        <v>9</v>
      </c>
      <c r="C3" s="13">
        <v>0.12</v>
      </c>
    </row>
    <row r="4" spans="2:9" x14ac:dyDescent="0.25">
      <c r="B4" t="s">
        <v>10</v>
      </c>
      <c r="C4" s="13">
        <v>0.25</v>
      </c>
    </row>
    <row r="5" spans="2:9" x14ac:dyDescent="0.25">
      <c r="B5" t="s">
        <v>1</v>
      </c>
      <c r="C5" s="13">
        <v>0.40000000000000008</v>
      </c>
      <c r="G5" t="s">
        <v>3</v>
      </c>
      <c r="I5" s="13">
        <f>C6+C13+C20</f>
        <v>380</v>
      </c>
    </row>
    <row r="6" spans="2:9" x14ac:dyDescent="0.25">
      <c r="B6" t="s">
        <v>2</v>
      </c>
      <c r="C6" s="13">
        <f>C2*C5</f>
        <v>140.00000000000003</v>
      </c>
    </row>
    <row r="9" spans="2:9" x14ac:dyDescent="0.25">
      <c r="B9" t="s">
        <v>4</v>
      </c>
      <c r="C9" s="13">
        <v>400</v>
      </c>
    </row>
    <row r="10" spans="2:9" x14ac:dyDescent="0.25">
      <c r="B10" t="s">
        <v>9</v>
      </c>
      <c r="C10" s="13">
        <v>0.13</v>
      </c>
      <c r="E10" t="s">
        <v>13</v>
      </c>
      <c r="F10">
        <f>((C3*C5)+(C10*C12)+(C17*C19))</f>
        <v>0.126</v>
      </c>
    </row>
    <row r="11" spans="2:9" x14ac:dyDescent="0.25">
      <c r="B11" t="s">
        <v>10</v>
      </c>
      <c r="C11" s="13">
        <v>0.2</v>
      </c>
      <c r="E11" t="s">
        <v>10</v>
      </c>
      <c r="F11">
        <f>((C4*C5)+(C11*C12)+(C18*C19))</f>
        <v>0.22</v>
      </c>
    </row>
    <row r="12" spans="2:9" x14ac:dyDescent="0.25">
      <c r="B12" t="s">
        <v>1</v>
      </c>
      <c r="C12" s="13">
        <v>0.59999999999999987</v>
      </c>
      <c r="E12" t="s">
        <v>5</v>
      </c>
      <c r="F12">
        <f>C5+C12+C19</f>
        <v>1</v>
      </c>
    </row>
    <row r="13" spans="2:9" x14ac:dyDescent="0.25">
      <c r="B13" t="s">
        <v>2</v>
      </c>
      <c r="C13" s="13">
        <f>C9*C12</f>
        <v>239.99999999999994</v>
      </c>
    </row>
    <row r="16" spans="2:9" x14ac:dyDescent="0.25">
      <c r="B16" t="s">
        <v>6</v>
      </c>
      <c r="C16" s="13">
        <v>450</v>
      </c>
      <c r="E16" t="s">
        <v>13</v>
      </c>
      <c r="F16">
        <v>0.125</v>
      </c>
      <c r="G16">
        <v>0.13500000000000001</v>
      </c>
    </row>
    <row r="17" spans="2:7" x14ac:dyDescent="0.25">
      <c r="B17" t="s">
        <v>9</v>
      </c>
      <c r="C17" s="13">
        <v>0.14000000000000001</v>
      </c>
      <c r="E17" t="s">
        <v>10</v>
      </c>
      <c r="F17">
        <v>0.2</v>
      </c>
      <c r="G17">
        <v>0.22</v>
      </c>
    </row>
    <row r="18" spans="2:7" x14ac:dyDescent="0.25">
      <c r="B18" t="s">
        <v>10</v>
      </c>
      <c r="C18" s="13">
        <v>0.3</v>
      </c>
      <c r="E18" t="s">
        <v>5</v>
      </c>
      <c r="F18">
        <v>1</v>
      </c>
    </row>
    <row r="19" spans="2:7" x14ac:dyDescent="0.25">
      <c r="B19" t="s">
        <v>1</v>
      </c>
      <c r="C19" s="13">
        <v>0</v>
      </c>
    </row>
    <row r="20" spans="2:7" x14ac:dyDescent="0.25">
      <c r="B20" t="s">
        <v>2</v>
      </c>
      <c r="C20" s="13">
        <f>C16*C19</f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workbookViewId="0">
      <selection activeCell="J21" sqref="J21"/>
    </sheetView>
  </sheetViews>
  <sheetFormatPr defaultRowHeight="15" x14ac:dyDescent="0.25"/>
  <cols>
    <col min="2" max="2" width="13.7109375" customWidth="1"/>
    <col min="3" max="3" width="9.140625" style="13"/>
    <col min="5" max="5" width="10.140625" customWidth="1"/>
    <col min="7" max="7" width="11.85546875" customWidth="1"/>
  </cols>
  <sheetData>
    <row r="2" spans="2:9" x14ac:dyDescent="0.25">
      <c r="B2" t="s">
        <v>0</v>
      </c>
      <c r="C2" s="13">
        <v>350</v>
      </c>
      <c r="E2" t="s">
        <v>4</v>
      </c>
      <c r="F2" s="13">
        <v>400</v>
      </c>
      <c r="H2" t="s">
        <v>6</v>
      </c>
      <c r="I2" s="13">
        <v>450</v>
      </c>
    </row>
    <row r="3" spans="2:9" x14ac:dyDescent="0.25">
      <c r="B3" t="s">
        <v>9</v>
      </c>
      <c r="C3" s="13">
        <v>0.12</v>
      </c>
      <c r="E3" t="s">
        <v>9</v>
      </c>
      <c r="F3" s="13">
        <v>0.13</v>
      </c>
      <c r="H3" t="s">
        <v>9</v>
      </c>
      <c r="I3" s="13">
        <v>0.14000000000000001</v>
      </c>
    </row>
    <row r="4" spans="2:9" x14ac:dyDescent="0.25">
      <c r="B4" t="s">
        <v>10</v>
      </c>
      <c r="C4" s="13">
        <v>0.25</v>
      </c>
      <c r="E4" t="s">
        <v>10</v>
      </c>
      <c r="F4" s="13">
        <v>0.2</v>
      </c>
      <c r="H4" t="s">
        <v>10</v>
      </c>
      <c r="I4" s="13">
        <v>0.3</v>
      </c>
    </row>
    <row r="5" spans="2:9" x14ac:dyDescent="0.25">
      <c r="B5" t="s">
        <v>88</v>
      </c>
      <c r="C5" s="13">
        <v>2.8</v>
      </c>
      <c r="E5" t="s">
        <v>88</v>
      </c>
      <c r="F5" s="13">
        <v>3.2</v>
      </c>
      <c r="H5" t="s">
        <v>88</v>
      </c>
      <c r="I5" s="13">
        <v>3.5</v>
      </c>
    </row>
    <row r="6" spans="2:9" x14ac:dyDescent="0.25">
      <c r="B6" t="s">
        <v>1</v>
      </c>
      <c r="C6" s="13">
        <v>0.14545453067653644</v>
      </c>
      <c r="E6" t="s">
        <v>1</v>
      </c>
      <c r="F6" s="13">
        <v>0.32727276175475295</v>
      </c>
      <c r="H6" t="s">
        <v>1</v>
      </c>
      <c r="I6" s="13">
        <v>0.52727270756871092</v>
      </c>
    </row>
    <row r="7" spans="2:9" x14ac:dyDescent="0.25">
      <c r="B7" t="s">
        <v>2</v>
      </c>
      <c r="C7" s="13">
        <f>C2*C6</f>
        <v>50.909085736787752</v>
      </c>
      <c r="E7" t="s">
        <v>2</v>
      </c>
      <c r="F7" s="13">
        <f>F2*F6</f>
        <v>130.90910470190119</v>
      </c>
      <c r="H7" t="s">
        <v>2</v>
      </c>
      <c r="I7" s="13">
        <f>I2*I6</f>
        <v>237.2727184059199</v>
      </c>
    </row>
    <row r="11" spans="2:9" x14ac:dyDescent="0.25">
      <c r="E11" t="s">
        <v>13</v>
      </c>
      <c r="F11" s="13">
        <f>((C3*C6)+(F3*F6)+(I3*I6))</f>
        <v>0.1338181817689218</v>
      </c>
    </row>
    <row r="12" spans="2:9" x14ac:dyDescent="0.25">
      <c r="E12" t="s">
        <v>10</v>
      </c>
      <c r="F12" s="13">
        <f>((C4*C6)+(F4*F6)+(I4*I6))</f>
        <v>0.25999999729069795</v>
      </c>
    </row>
    <row r="13" spans="2:9" x14ac:dyDescent="0.25">
      <c r="E13" t="s">
        <v>88</v>
      </c>
      <c r="F13" s="13">
        <f>((C5*C6)+(F5*F6)+(I5*I6))</f>
        <v>3.2999999999999994</v>
      </c>
    </row>
    <row r="14" spans="2:9" x14ac:dyDescent="0.25">
      <c r="E14" t="s">
        <v>5</v>
      </c>
      <c r="F14" s="13">
        <f>C6+F6+I6</f>
        <v>1.0000000000000004</v>
      </c>
    </row>
    <row r="17" spans="5:8" x14ac:dyDescent="0.25">
      <c r="F17" s="14" t="s">
        <v>77</v>
      </c>
      <c r="G17" s="14" t="s">
        <v>78</v>
      </c>
      <c r="H17" s="14" t="s">
        <v>79</v>
      </c>
    </row>
    <row r="18" spans="5:8" x14ac:dyDescent="0.25">
      <c r="E18" t="s">
        <v>13</v>
      </c>
      <c r="F18" s="14">
        <v>0.128</v>
      </c>
      <c r="G18" s="14">
        <v>0.13500000000000001</v>
      </c>
      <c r="H18" s="13">
        <f>F11*100</f>
        <v>13.38181817689218</v>
      </c>
    </row>
    <row r="19" spans="5:8" x14ac:dyDescent="0.25">
      <c r="E19" t="s">
        <v>10</v>
      </c>
      <c r="F19" s="15">
        <v>0.26</v>
      </c>
      <c r="G19" s="15">
        <v>0.28000000000000003</v>
      </c>
      <c r="H19" s="13">
        <f>F12*100</f>
        <v>25.999999729069796</v>
      </c>
    </row>
    <row r="20" spans="5:8" x14ac:dyDescent="0.25">
      <c r="E20" t="s">
        <v>88</v>
      </c>
      <c r="F20" s="15">
        <v>3.3</v>
      </c>
      <c r="G20" s="15">
        <v>3.4</v>
      </c>
      <c r="H20" s="13">
        <f>F13*100</f>
        <v>329.99999999999994</v>
      </c>
    </row>
    <row r="21" spans="5:8" x14ac:dyDescent="0.25">
      <c r="E21" t="s">
        <v>5</v>
      </c>
      <c r="F21" s="15">
        <v>1</v>
      </c>
      <c r="G21" s="15"/>
      <c r="H21" s="13">
        <f t="shared" ref="H21" si="0">F14*100</f>
        <v>100.00000000000004</v>
      </c>
    </row>
    <row r="27" spans="5:8" x14ac:dyDescent="0.25">
      <c r="E27" t="s">
        <v>3</v>
      </c>
      <c r="G27" s="13">
        <f>C7+F7+I7</f>
        <v>419.09090884460886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opLeftCell="A7" workbookViewId="0">
      <selection activeCell="K9" sqref="K9"/>
    </sheetView>
  </sheetViews>
  <sheetFormatPr defaultRowHeight="15" x14ac:dyDescent="0.25"/>
  <cols>
    <col min="2" max="2" width="13.7109375" customWidth="1"/>
    <col min="7" max="7" width="10.85546875" customWidth="1"/>
  </cols>
  <sheetData>
    <row r="2" spans="2:9" x14ac:dyDescent="0.25">
      <c r="B2" t="s">
        <v>0</v>
      </c>
      <c r="C2">
        <v>350</v>
      </c>
    </row>
    <row r="3" spans="2:9" x14ac:dyDescent="0.25">
      <c r="B3" t="s">
        <v>9</v>
      </c>
      <c r="C3">
        <v>0.12</v>
      </c>
    </row>
    <row r="4" spans="2:9" x14ac:dyDescent="0.25">
      <c r="B4" t="s">
        <v>10</v>
      </c>
      <c r="C4">
        <v>0.25</v>
      </c>
    </row>
    <row r="5" spans="2:9" x14ac:dyDescent="0.25">
      <c r="B5" t="s">
        <v>1</v>
      </c>
      <c r="C5">
        <v>5.1099901229129056E-3</v>
      </c>
      <c r="G5" t="s">
        <v>3</v>
      </c>
      <c r="I5">
        <f>C6+C13+C20</f>
        <v>425.00000619838886</v>
      </c>
    </row>
    <row r="6" spans="2:9" x14ac:dyDescent="0.25">
      <c r="B6" t="s">
        <v>2</v>
      </c>
      <c r="C6">
        <f>C2*C5</f>
        <v>1.788496543019517</v>
      </c>
    </row>
    <row r="9" spans="2:9" x14ac:dyDescent="0.25">
      <c r="B9" t="s">
        <v>4</v>
      </c>
      <c r="C9">
        <v>400</v>
      </c>
    </row>
    <row r="10" spans="2:9" x14ac:dyDescent="0.25">
      <c r="B10" t="s">
        <v>9</v>
      </c>
      <c r="C10">
        <v>0.13</v>
      </c>
      <c r="E10" t="s">
        <v>13</v>
      </c>
      <c r="F10">
        <f>((C3*C5)+(C10*C12)+(C17*C19))</f>
        <v>0.13500000123967776</v>
      </c>
    </row>
    <row r="11" spans="2:9" x14ac:dyDescent="0.25">
      <c r="B11" t="s">
        <v>10</v>
      </c>
      <c r="C11">
        <v>0.2</v>
      </c>
      <c r="E11" t="s">
        <v>10</v>
      </c>
      <c r="F11">
        <f>((C4*C5)+(C11*C12)+(C18*C19))</f>
        <v>0.25076651091521485</v>
      </c>
    </row>
    <row r="12" spans="2:9" x14ac:dyDescent="0.25">
      <c r="B12" t="s">
        <v>1</v>
      </c>
      <c r="C12">
        <v>0.48977989578639392</v>
      </c>
      <c r="E12" t="s">
        <v>5</v>
      </c>
      <c r="F12">
        <f>C5+C12+C19</f>
        <v>0.99999999999999967</v>
      </c>
    </row>
    <row r="13" spans="2:9" x14ac:dyDescent="0.25">
      <c r="B13" t="s">
        <v>2</v>
      </c>
      <c r="C13">
        <f>C9*C12</f>
        <v>195.91195831455758</v>
      </c>
    </row>
    <row r="16" spans="2:9" x14ac:dyDescent="0.25">
      <c r="B16" t="s">
        <v>6</v>
      </c>
      <c r="C16">
        <v>450</v>
      </c>
      <c r="E16" t="s">
        <v>13</v>
      </c>
      <c r="F16">
        <v>0.13500000000000001</v>
      </c>
      <c r="G16">
        <v>0.14000000000000001</v>
      </c>
    </row>
    <row r="17" spans="2:8" x14ac:dyDescent="0.25">
      <c r="B17" t="s">
        <v>9</v>
      </c>
      <c r="C17">
        <v>0.14000000000000001</v>
      </c>
      <c r="E17" t="s">
        <v>10</v>
      </c>
      <c r="F17">
        <v>0.2</v>
      </c>
      <c r="G17">
        <v>0.25</v>
      </c>
    </row>
    <row r="18" spans="2:8" x14ac:dyDescent="0.25">
      <c r="B18" t="s">
        <v>10</v>
      </c>
      <c r="C18">
        <v>0.3</v>
      </c>
      <c r="E18" t="s">
        <v>5</v>
      </c>
      <c r="F18">
        <v>1</v>
      </c>
    </row>
    <row r="19" spans="2:8" x14ac:dyDescent="0.25">
      <c r="B19" t="s">
        <v>1</v>
      </c>
      <c r="C19">
        <v>0.50511011409069284</v>
      </c>
    </row>
    <row r="20" spans="2:8" x14ac:dyDescent="0.25">
      <c r="B20" t="s">
        <v>2</v>
      </c>
      <c r="C20">
        <f>C16*C19</f>
        <v>227.29955134081177</v>
      </c>
    </row>
    <row r="21" spans="2:8" x14ac:dyDescent="0.25">
      <c r="G21" t="s">
        <v>7</v>
      </c>
    </row>
    <row r="22" spans="2:8" x14ac:dyDescent="0.25">
      <c r="G22" t="s">
        <v>8</v>
      </c>
      <c r="H22">
        <v>100</v>
      </c>
    </row>
    <row r="23" spans="2:8" x14ac:dyDescent="0.25">
      <c r="G23" t="s">
        <v>11</v>
      </c>
      <c r="H23">
        <v>13.2</v>
      </c>
    </row>
    <row r="24" spans="2:8" x14ac:dyDescent="0.25">
      <c r="G24" t="s">
        <v>12</v>
      </c>
      <c r="H24">
        <v>26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opLeftCell="A13" workbookViewId="0">
      <selection activeCell="E8" sqref="E8"/>
    </sheetView>
  </sheetViews>
  <sheetFormatPr defaultRowHeight="15" x14ac:dyDescent="0.25"/>
  <cols>
    <col min="2" max="2" width="13.7109375" customWidth="1"/>
    <col min="7" max="7" width="10.85546875" customWidth="1"/>
  </cols>
  <sheetData>
    <row r="2" spans="2:9" x14ac:dyDescent="0.25">
      <c r="B2" t="s">
        <v>0</v>
      </c>
      <c r="C2">
        <v>350</v>
      </c>
    </row>
    <row r="3" spans="2:9" x14ac:dyDescent="0.25">
      <c r="B3" t="s">
        <v>9</v>
      </c>
      <c r="C3">
        <v>0.12</v>
      </c>
    </row>
    <row r="4" spans="2:9" x14ac:dyDescent="0.25">
      <c r="B4" t="s">
        <v>10</v>
      </c>
      <c r="C4">
        <v>0.25</v>
      </c>
    </row>
    <row r="5" spans="2:9" x14ac:dyDescent="0.25">
      <c r="B5" t="s">
        <v>1</v>
      </c>
      <c r="C5">
        <v>-9.9999999997324451E-7</v>
      </c>
      <c r="G5" t="s">
        <v>3</v>
      </c>
      <c r="I5">
        <f>C6+C13+C20</f>
        <v>425.00029279188107</v>
      </c>
    </row>
    <row r="6" spans="2:9" x14ac:dyDescent="0.25">
      <c r="B6" t="s">
        <v>2</v>
      </c>
      <c r="C6">
        <f>C2*C5</f>
        <v>-3.4999999999063558E-4</v>
      </c>
    </row>
    <row r="9" spans="2:9" x14ac:dyDescent="0.25">
      <c r="B9" t="s">
        <v>4</v>
      </c>
      <c r="C9">
        <v>400</v>
      </c>
    </row>
    <row r="10" spans="2:9" x14ac:dyDescent="0.25">
      <c r="B10" t="s">
        <v>9</v>
      </c>
      <c r="C10">
        <v>0.13</v>
      </c>
      <c r="E10" t="s">
        <v>13</v>
      </c>
      <c r="F10">
        <f>((C3*C5)+(C10*C12)+(C17*C19))</f>
        <v>0.13500009531233714</v>
      </c>
    </row>
    <row r="11" spans="2:9" x14ac:dyDescent="0.25">
      <c r="B11" t="s">
        <v>10</v>
      </c>
      <c r="C11">
        <v>0.2</v>
      </c>
      <c r="E11" t="s">
        <v>10</v>
      </c>
      <c r="F11">
        <f>((C4*C5)+(C11*C12)+(C18*C19))</f>
        <v>0.24999999453623134</v>
      </c>
    </row>
    <row r="12" spans="2:9" x14ac:dyDescent="0.25">
      <c r="B12" t="s">
        <v>1</v>
      </c>
      <c r="C12">
        <v>0.50000275987534082</v>
      </c>
      <c r="E12" t="s">
        <v>5</v>
      </c>
      <c r="F12">
        <f>C5+C12+C19</f>
        <v>1.0000007350792179</v>
      </c>
    </row>
    <row r="13" spans="2:9" x14ac:dyDescent="0.25">
      <c r="B13" t="s">
        <v>2</v>
      </c>
      <c r="C13">
        <f>C9*C12</f>
        <v>200.00110395013633</v>
      </c>
    </row>
    <row r="16" spans="2:9" x14ac:dyDescent="0.25">
      <c r="B16" t="s">
        <v>6</v>
      </c>
      <c r="C16">
        <v>450</v>
      </c>
      <c r="E16" t="s">
        <v>13</v>
      </c>
      <c r="F16">
        <v>0.13800000000000001</v>
      </c>
      <c r="G16">
        <v>0.14000000000000001</v>
      </c>
    </row>
    <row r="17" spans="2:8" x14ac:dyDescent="0.25">
      <c r="B17" t="s">
        <v>9</v>
      </c>
      <c r="C17">
        <v>0.14000000000000001</v>
      </c>
      <c r="E17" t="s">
        <v>10</v>
      </c>
      <c r="F17">
        <v>0.2</v>
      </c>
      <c r="G17">
        <v>0.25</v>
      </c>
    </row>
    <row r="18" spans="2:8" x14ac:dyDescent="0.25">
      <c r="B18" t="s">
        <v>10</v>
      </c>
      <c r="C18">
        <v>0.3</v>
      </c>
      <c r="E18" t="s">
        <v>5</v>
      </c>
      <c r="F18">
        <v>1</v>
      </c>
    </row>
    <row r="19" spans="2:8" x14ac:dyDescent="0.25">
      <c r="B19" t="s">
        <v>1</v>
      </c>
      <c r="C19">
        <v>0.49999897520387721</v>
      </c>
    </row>
    <row r="20" spans="2:8" x14ac:dyDescent="0.25">
      <c r="B20" t="s">
        <v>2</v>
      </c>
      <c r="C20">
        <f>C16*C19</f>
        <v>224.99953884174474</v>
      </c>
    </row>
    <row r="21" spans="2:8" x14ac:dyDescent="0.25">
      <c r="G21" t="s">
        <v>7</v>
      </c>
    </row>
    <row r="22" spans="2:8" x14ac:dyDescent="0.25">
      <c r="G22" t="s">
        <v>8</v>
      </c>
      <c r="H22">
        <v>100</v>
      </c>
    </row>
    <row r="23" spans="2:8" x14ac:dyDescent="0.25">
      <c r="G23" t="s">
        <v>11</v>
      </c>
      <c r="H23">
        <v>13.2</v>
      </c>
    </row>
    <row r="24" spans="2:8" x14ac:dyDescent="0.25">
      <c r="G24" t="s">
        <v>12</v>
      </c>
      <c r="H24">
        <v>26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opLeftCell="A10" workbookViewId="0"/>
  </sheetViews>
  <sheetFormatPr defaultRowHeight="15" x14ac:dyDescent="0.25"/>
  <cols>
    <col min="1" max="1" width="2.28515625" customWidth="1"/>
    <col min="2" max="2" width="6.140625" bestFit="1" customWidth="1"/>
    <col min="3" max="3" width="16.7109375" bestFit="1" customWidth="1"/>
    <col min="4" max="5" width="12.7109375" bestFit="1" customWidth="1"/>
    <col min="6" max="6" width="10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15</v>
      </c>
    </row>
    <row r="3" spans="1:5" x14ac:dyDescent="0.25">
      <c r="A3" s="1" t="s">
        <v>16</v>
      </c>
    </row>
    <row r="6" spans="1:5" ht="15.75" thickBot="1" x14ac:dyDescent="0.3">
      <c r="A6" t="s">
        <v>17</v>
      </c>
    </row>
    <row r="7" spans="1:5" ht="15.75" thickBot="1" x14ac:dyDescent="0.3">
      <c r="B7" s="3" t="s">
        <v>18</v>
      </c>
      <c r="C7" s="3" t="s">
        <v>19</v>
      </c>
      <c r="D7" s="3" t="s">
        <v>20</v>
      </c>
      <c r="E7" s="3" t="s">
        <v>21</v>
      </c>
    </row>
    <row r="8" spans="1:5" ht="15.75" thickBot="1" x14ac:dyDescent="0.3">
      <c r="B8" s="2" t="s">
        <v>27</v>
      </c>
      <c r="C8" s="2" t="s">
        <v>3</v>
      </c>
      <c r="D8" s="5">
        <v>-95414604298007.656</v>
      </c>
      <c r="E8" s="5">
        <v>-367109082013011.75</v>
      </c>
    </row>
    <row r="11" spans="1:5" ht="15.75" thickBot="1" x14ac:dyDescent="0.3">
      <c r="A11" t="s">
        <v>22</v>
      </c>
    </row>
    <row r="12" spans="1:5" ht="15.75" thickBot="1" x14ac:dyDescent="0.3">
      <c r="B12" s="3" t="s">
        <v>18</v>
      </c>
      <c r="C12" s="3" t="s">
        <v>19</v>
      </c>
      <c r="D12" s="3" t="s">
        <v>20</v>
      </c>
      <c r="E12" s="3" t="s">
        <v>21</v>
      </c>
    </row>
    <row r="13" spans="1:5" x14ac:dyDescent="0.25">
      <c r="B13" s="4" t="s">
        <v>28</v>
      </c>
      <c r="C13" s="4" t="s">
        <v>1</v>
      </c>
      <c r="D13" s="6">
        <v>1138074494871.2769</v>
      </c>
      <c r="E13" s="6">
        <v>4398408227451.3252</v>
      </c>
    </row>
    <row r="14" spans="1:5" x14ac:dyDescent="0.25">
      <c r="B14" s="4" t="s">
        <v>29</v>
      </c>
      <c r="C14" s="4" t="s">
        <v>1</v>
      </c>
      <c r="D14" s="6">
        <v>-367856902882.40088</v>
      </c>
      <c r="E14" s="6">
        <v>-1454634813742.417</v>
      </c>
    </row>
    <row r="15" spans="1:5" ht="15.75" thickBot="1" x14ac:dyDescent="0.3">
      <c r="B15" s="2" t="s">
        <v>30</v>
      </c>
      <c r="C15" s="2" t="s">
        <v>1</v>
      </c>
      <c r="D15" s="5">
        <v>-770217591888.87598</v>
      </c>
      <c r="E15" s="5">
        <v>-2943773413608.9082</v>
      </c>
    </row>
    <row r="18" spans="1:7" ht="15.75" thickBot="1" x14ac:dyDescent="0.3">
      <c r="A18" t="s">
        <v>7</v>
      </c>
    </row>
    <row r="19" spans="1:7" ht="15.75" thickBot="1" x14ac:dyDescent="0.3">
      <c r="B19" s="3" t="s">
        <v>18</v>
      </c>
      <c r="C19" s="3" t="s">
        <v>19</v>
      </c>
      <c r="D19" s="3" t="s">
        <v>23</v>
      </c>
      <c r="E19" s="3" t="s">
        <v>24</v>
      </c>
      <c r="F19" s="3" t="s">
        <v>25</v>
      </c>
      <c r="G19" s="3" t="s">
        <v>26</v>
      </c>
    </row>
    <row r="20" spans="1:7" x14ac:dyDescent="0.25">
      <c r="B20" s="4" t="s">
        <v>31</v>
      </c>
      <c r="C20" s="4" t="s">
        <v>13</v>
      </c>
      <c r="D20" s="6">
        <v>-73421816397.602341</v>
      </c>
      <c r="E20" s="4" t="s">
        <v>32</v>
      </c>
      <c r="F20" s="4" t="s">
        <v>33</v>
      </c>
      <c r="G20" s="4">
        <v>73421816410.602341</v>
      </c>
    </row>
    <row r="21" spans="1:7" x14ac:dyDescent="0.25">
      <c r="B21" s="4" t="s">
        <v>34</v>
      </c>
      <c r="C21" s="4" t="s">
        <v>5</v>
      </c>
      <c r="D21" s="6">
        <v>100</v>
      </c>
      <c r="E21" s="4" t="s">
        <v>35</v>
      </c>
      <c r="F21" s="4" t="s">
        <v>33</v>
      </c>
      <c r="G21" s="4">
        <v>0</v>
      </c>
    </row>
    <row r="22" spans="1:7" ht="15.75" thickBot="1" x14ac:dyDescent="0.3">
      <c r="B22" s="2" t="s">
        <v>36</v>
      </c>
      <c r="C22" s="2" t="s">
        <v>10</v>
      </c>
      <c r="D22" s="5">
        <v>-74456929968.324692</v>
      </c>
      <c r="E22" s="2" t="s">
        <v>37</v>
      </c>
      <c r="F22" s="2" t="s">
        <v>33</v>
      </c>
      <c r="G22" s="2">
        <v>74456929994.324692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D13" sqref="D13"/>
    </sheetView>
  </sheetViews>
  <sheetFormatPr defaultRowHeight="15" x14ac:dyDescent="0.25"/>
  <cols>
    <col min="1" max="1" width="16.85546875" customWidth="1"/>
    <col min="2" max="2" width="19.7109375" customWidth="1"/>
    <col min="3" max="3" width="14.28515625" customWidth="1"/>
    <col min="4" max="4" width="14.140625" customWidth="1"/>
    <col min="5" max="5" width="16.85546875" customWidth="1"/>
  </cols>
  <sheetData>
    <row r="2" spans="1:5" x14ac:dyDescent="0.25">
      <c r="B2" t="s">
        <v>179</v>
      </c>
      <c r="C2" t="s">
        <v>180</v>
      </c>
      <c r="D2" t="s">
        <v>181</v>
      </c>
      <c r="E2" t="s">
        <v>182</v>
      </c>
    </row>
    <row r="4" spans="1:5" x14ac:dyDescent="0.25">
      <c r="A4" t="s">
        <v>183</v>
      </c>
      <c r="B4">
        <v>14.5</v>
      </c>
      <c r="C4">
        <v>14.5</v>
      </c>
      <c r="D4">
        <v>14.5</v>
      </c>
      <c r="E4">
        <f>(B4*30+C4*70)/100</f>
        <v>14.5</v>
      </c>
    </row>
    <row r="5" spans="1:5" x14ac:dyDescent="0.25">
      <c r="A5" t="s">
        <v>184</v>
      </c>
      <c r="B5">
        <v>0.5</v>
      </c>
      <c r="C5">
        <v>0.56000000000000005</v>
      </c>
      <c r="D5">
        <v>0.54</v>
      </c>
      <c r="E5">
        <f>(B5*30+C5*70)/100</f>
        <v>0.54200000000000004</v>
      </c>
    </row>
    <row r="6" spans="1:5" x14ac:dyDescent="0.25">
      <c r="A6" t="s">
        <v>9</v>
      </c>
      <c r="B6">
        <v>13.4</v>
      </c>
      <c r="C6">
        <v>9.6999999999999993</v>
      </c>
      <c r="D6">
        <v>10.8</v>
      </c>
      <c r="E6" s="53">
        <f>(B6*30+C6*70)/100</f>
        <v>10.81</v>
      </c>
    </row>
    <row r="7" spans="1:5" x14ac:dyDescent="0.25">
      <c r="A7" t="s">
        <v>185</v>
      </c>
      <c r="B7">
        <v>423</v>
      </c>
      <c r="C7">
        <v>287</v>
      </c>
      <c r="D7">
        <v>312</v>
      </c>
      <c r="E7" s="49">
        <f>(B7*30+C7*70)/100</f>
        <v>327.8</v>
      </c>
    </row>
    <row r="8" spans="1:5" x14ac:dyDescent="0.25">
      <c r="A8" t="s">
        <v>186</v>
      </c>
      <c r="B8">
        <v>68</v>
      </c>
      <c r="C8">
        <v>68</v>
      </c>
      <c r="D8">
        <v>70</v>
      </c>
      <c r="E8">
        <f>(B8*30+C8*70)/100</f>
        <v>68</v>
      </c>
    </row>
    <row r="10" spans="1:5" x14ac:dyDescent="0.25">
      <c r="A10" t="s">
        <v>198</v>
      </c>
    </row>
    <row r="11" spans="1:5" x14ac:dyDescent="0.25">
      <c r="A11" t="s">
        <v>199</v>
      </c>
      <c r="B11">
        <v>950</v>
      </c>
      <c r="C11">
        <v>360</v>
      </c>
      <c r="D11">
        <v>495</v>
      </c>
      <c r="E11">
        <f>(B11*30+C11*70)/100</f>
        <v>537</v>
      </c>
    </row>
    <row r="13" spans="1:5" x14ac:dyDescent="0.25">
      <c r="A13" t="s">
        <v>187</v>
      </c>
    </row>
    <row r="14" spans="1:5" x14ac:dyDescent="0.25">
      <c r="A14" t="s">
        <v>188</v>
      </c>
      <c r="B14">
        <v>59.6</v>
      </c>
      <c r="C14">
        <v>55.1</v>
      </c>
      <c r="D14">
        <v>55.6</v>
      </c>
      <c r="E14">
        <f t="shared" ref="E14:E18" si="0">(B14*30+C14*70)/100</f>
        <v>56.45</v>
      </c>
    </row>
    <row r="15" spans="1:5" x14ac:dyDescent="0.25">
      <c r="A15" t="s">
        <v>189</v>
      </c>
      <c r="B15">
        <v>6</v>
      </c>
      <c r="C15">
        <v>1.2</v>
      </c>
      <c r="D15">
        <v>2</v>
      </c>
      <c r="E15">
        <f t="shared" si="0"/>
        <v>2.64</v>
      </c>
    </row>
    <row r="16" spans="1:5" x14ac:dyDescent="0.25">
      <c r="A16" t="s">
        <v>190</v>
      </c>
      <c r="B16">
        <v>9</v>
      </c>
      <c r="C16">
        <v>1.8</v>
      </c>
      <c r="D16">
        <v>5.5</v>
      </c>
      <c r="E16">
        <f t="shared" si="0"/>
        <v>3.96</v>
      </c>
    </row>
    <row r="17" spans="1:5" x14ac:dyDescent="0.25">
      <c r="A17" t="s">
        <v>191</v>
      </c>
      <c r="B17">
        <v>20</v>
      </c>
      <c r="C17">
        <v>90</v>
      </c>
      <c r="D17">
        <v>50</v>
      </c>
      <c r="E17">
        <f t="shared" si="0"/>
        <v>69</v>
      </c>
    </row>
    <row r="18" spans="1:5" x14ac:dyDescent="0.25">
      <c r="A18" t="s">
        <v>192</v>
      </c>
      <c r="B18">
        <v>74</v>
      </c>
      <c r="C18">
        <v>40</v>
      </c>
      <c r="D18">
        <v>56</v>
      </c>
      <c r="E18">
        <f t="shared" si="0"/>
        <v>50.2</v>
      </c>
    </row>
    <row r="20" spans="1:5" x14ac:dyDescent="0.25">
      <c r="A20" t="s">
        <v>193</v>
      </c>
    </row>
    <row r="21" spans="1:5" x14ac:dyDescent="0.25">
      <c r="A21" t="s">
        <v>194</v>
      </c>
      <c r="B21">
        <v>510</v>
      </c>
      <c r="C21">
        <v>500</v>
      </c>
      <c r="D21">
        <v>520</v>
      </c>
      <c r="E21">
        <f t="shared" ref="E21:E24" si="1">(B21*30+C21*70)/100</f>
        <v>503</v>
      </c>
    </row>
    <row r="22" spans="1:5" x14ac:dyDescent="0.25">
      <c r="A22" t="s">
        <v>195</v>
      </c>
      <c r="B22">
        <v>160</v>
      </c>
      <c r="C22">
        <v>132</v>
      </c>
      <c r="D22">
        <v>148</v>
      </c>
      <c r="E22">
        <f t="shared" si="1"/>
        <v>140.4</v>
      </c>
    </row>
    <row r="23" spans="1:5" x14ac:dyDescent="0.25">
      <c r="A23" t="s">
        <v>196</v>
      </c>
      <c r="B23">
        <v>150</v>
      </c>
      <c r="C23">
        <v>103</v>
      </c>
      <c r="D23">
        <v>136</v>
      </c>
      <c r="E23">
        <f t="shared" si="1"/>
        <v>117.1</v>
      </c>
    </row>
    <row r="24" spans="1:5" x14ac:dyDescent="0.25">
      <c r="A24" t="s">
        <v>197</v>
      </c>
      <c r="B24">
        <v>3.2</v>
      </c>
      <c r="C24">
        <v>3.8</v>
      </c>
      <c r="D24">
        <v>3.5</v>
      </c>
      <c r="E24">
        <f t="shared" si="1"/>
        <v>3.62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opLeftCell="A10" workbookViewId="0"/>
  </sheetViews>
  <sheetFormatPr defaultRowHeight="15" x14ac:dyDescent="0.25"/>
  <cols>
    <col min="1" max="1" width="2.28515625" customWidth="1"/>
    <col min="2" max="2" width="6.140625" bestFit="1" customWidth="1"/>
    <col min="3" max="3" width="16.7109375" bestFit="1" customWidth="1"/>
    <col min="4" max="5" width="12.7109375" bestFit="1" customWidth="1"/>
    <col min="6" max="6" width="10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15</v>
      </c>
    </row>
    <row r="3" spans="1:5" x14ac:dyDescent="0.25">
      <c r="A3" s="1" t="s">
        <v>38</v>
      </c>
    </row>
    <row r="6" spans="1:5" ht="15.75" thickBot="1" x14ac:dyDescent="0.3">
      <c r="A6" t="s">
        <v>17</v>
      </c>
    </row>
    <row r="7" spans="1:5" ht="15.75" thickBot="1" x14ac:dyDescent="0.3">
      <c r="B7" s="3" t="s">
        <v>18</v>
      </c>
      <c r="C7" s="3" t="s">
        <v>19</v>
      </c>
      <c r="D7" s="3" t="s">
        <v>20</v>
      </c>
      <c r="E7" s="3" t="s">
        <v>21</v>
      </c>
    </row>
    <row r="8" spans="1:5" ht="15.75" thickBot="1" x14ac:dyDescent="0.3">
      <c r="B8" s="2" t="s">
        <v>27</v>
      </c>
      <c r="C8" s="2" t="s">
        <v>3</v>
      </c>
      <c r="D8" s="5">
        <v>-367109082013011.75</v>
      </c>
      <c r="E8" s="5">
        <v>-6152882821617062</v>
      </c>
    </row>
    <row r="11" spans="1:5" ht="15.75" thickBot="1" x14ac:dyDescent="0.3">
      <c r="A11" t="s">
        <v>22</v>
      </c>
    </row>
    <row r="12" spans="1:5" ht="15.75" thickBot="1" x14ac:dyDescent="0.3">
      <c r="B12" s="3" t="s">
        <v>18</v>
      </c>
      <c r="C12" s="3" t="s">
        <v>19</v>
      </c>
      <c r="D12" s="3" t="s">
        <v>20</v>
      </c>
      <c r="E12" s="3" t="s">
        <v>21</v>
      </c>
    </row>
    <row r="13" spans="1:5" x14ac:dyDescent="0.25">
      <c r="B13" s="4" t="s">
        <v>28</v>
      </c>
      <c r="C13" s="4" t="s">
        <v>1</v>
      </c>
      <c r="D13" s="6">
        <v>4398408227451.3252</v>
      </c>
      <c r="E13" s="6">
        <v>73827693102699.953</v>
      </c>
    </row>
    <row r="14" spans="1:5" x14ac:dyDescent="0.25">
      <c r="B14" s="4" t="s">
        <v>29</v>
      </c>
      <c r="C14" s="4" t="s">
        <v>1</v>
      </c>
      <c r="D14" s="6">
        <v>-1454634813742.417</v>
      </c>
      <c r="E14" s="6">
        <v>-24597729772158.625</v>
      </c>
    </row>
    <row r="15" spans="1:5" ht="15.75" thickBot="1" x14ac:dyDescent="0.3">
      <c r="B15" s="2" t="s">
        <v>30</v>
      </c>
      <c r="C15" s="2" t="s">
        <v>1</v>
      </c>
      <c r="D15" s="5">
        <v>-2943773413608.9082</v>
      </c>
      <c r="E15" s="5">
        <v>-49229963330441.328</v>
      </c>
    </row>
    <row r="18" spans="1:7" ht="15.75" thickBot="1" x14ac:dyDescent="0.3">
      <c r="A18" t="s">
        <v>7</v>
      </c>
    </row>
    <row r="19" spans="1:7" ht="15.75" thickBot="1" x14ac:dyDescent="0.3">
      <c r="B19" s="3" t="s">
        <v>18</v>
      </c>
      <c r="C19" s="3" t="s">
        <v>19</v>
      </c>
      <c r="D19" s="3" t="s">
        <v>23</v>
      </c>
      <c r="E19" s="3" t="s">
        <v>24</v>
      </c>
      <c r="F19" s="3" t="s">
        <v>25</v>
      </c>
      <c r="G19" s="3" t="s">
        <v>26</v>
      </c>
    </row>
    <row r="20" spans="1:7" x14ac:dyDescent="0.25">
      <c r="B20" s="4" t="s">
        <v>31</v>
      </c>
      <c r="C20" s="4" t="s">
        <v>13</v>
      </c>
      <c r="D20" s="6">
        <v>-1230576564318.4126</v>
      </c>
      <c r="E20" s="4" t="s">
        <v>32</v>
      </c>
      <c r="F20" s="4" t="s">
        <v>33</v>
      </c>
      <c r="G20" s="4">
        <v>1230576564331.9126</v>
      </c>
    </row>
    <row r="21" spans="1:7" x14ac:dyDescent="0.25">
      <c r="B21" s="4" t="s">
        <v>34</v>
      </c>
      <c r="C21" s="4" t="s">
        <v>5</v>
      </c>
      <c r="D21" s="6">
        <v>100</v>
      </c>
      <c r="E21" s="4" t="s">
        <v>35</v>
      </c>
      <c r="F21" s="4" t="s">
        <v>33</v>
      </c>
      <c r="G21" s="4">
        <v>0</v>
      </c>
    </row>
    <row r="22" spans="1:7" ht="15.75" thickBot="1" x14ac:dyDescent="0.3">
      <c r="B22" s="2" t="s">
        <v>36</v>
      </c>
      <c r="C22" s="2" t="s">
        <v>10</v>
      </c>
      <c r="D22" s="5">
        <v>-1231611677889.135</v>
      </c>
      <c r="E22" s="2" t="s">
        <v>37</v>
      </c>
      <c r="F22" s="2" t="s">
        <v>33</v>
      </c>
      <c r="G22" s="2">
        <v>1231611677919.135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opLeftCell="A13" workbookViewId="0"/>
  </sheetViews>
  <sheetFormatPr defaultRowHeight="15" x14ac:dyDescent="0.25"/>
  <cols>
    <col min="1" max="1" width="2.28515625" customWidth="1"/>
    <col min="2" max="2" width="6.140625" bestFit="1" customWidth="1"/>
    <col min="3" max="3" width="16.7109375" bestFit="1" customWidth="1"/>
    <col min="4" max="5" width="12.7109375" bestFit="1" customWidth="1"/>
    <col min="6" max="6" width="10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15</v>
      </c>
    </row>
    <row r="3" spans="1:5" x14ac:dyDescent="0.25">
      <c r="A3" s="1" t="s">
        <v>39</v>
      </c>
    </row>
    <row r="6" spans="1:5" ht="15.75" thickBot="1" x14ac:dyDescent="0.3">
      <c r="A6" t="s">
        <v>17</v>
      </c>
    </row>
    <row r="7" spans="1:5" ht="15.75" thickBot="1" x14ac:dyDescent="0.3">
      <c r="B7" s="3" t="s">
        <v>18</v>
      </c>
      <c r="C7" s="3" t="s">
        <v>19</v>
      </c>
      <c r="D7" s="3" t="s">
        <v>20</v>
      </c>
      <c r="E7" s="3" t="s">
        <v>21</v>
      </c>
    </row>
    <row r="8" spans="1:5" ht="15.75" thickBot="1" x14ac:dyDescent="0.3">
      <c r="B8" s="2" t="s">
        <v>27</v>
      </c>
      <c r="C8" s="2" t="s">
        <v>3</v>
      </c>
      <c r="D8" s="5">
        <v>-6152882821617062</v>
      </c>
      <c r="E8" s="5">
        <v>-3.0023418623186545E+18</v>
      </c>
    </row>
    <row r="11" spans="1:5" ht="15.75" thickBot="1" x14ac:dyDescent="0.3">
      <c r="A11" t="s">
        <v>22</v>
      </c>
    </row>
    <row r="12" spans="1:5" ht="15.75" thickBot="1" x14ac:dyDescent="0.3">
      <c r="B12" s="3" t="s">
        <v>18</v>
      </c>
      <c r="C12" s="3" t="s">
        <v>19</v>
      </c>
      <c r="D12" s="3" t="s">
        <v>20</v>
      </c>
      <c r="E12" s="3" t="s">
        <v>21</v>
      </c>
    </row>
    <row r="13" spans="1:5" x14ac:dyDescent="0.25">
      <c r="B13" s="4" t="s">
        <v>28</v>
      </c>
      <c r="C13" s="4" t="s">
        <v>1</v>
      </c>
      <c r="D13" s="6">
        <v>73827693102699.953</v>
      </c>
      <c r="E13" s="6">
        <v>3.6028095447067172E+16</v>
      </c>
    </row>
    <row r="14" spans="1:5" x14ac:dyDescent="0.25">
      <c r="B14" s="4" t="s">
        <v>29</v>
      </c>
      <c r="C14" s="4" t="s">
        <v>1</v>
      </c>
      <c r="D14" s="6">
        <v>-24597729772158.625</v>
      </c>
      <c r="E14" s="6">
        <v>-1.2009353647760316E+16</v>
      </c>
    </row>
    <row r="15" spans="1:5" ht="15.75" thickBot="1" x14ac:dyDescent="0.3">
      <c r="B15" s="2" t="s">
        <v>30</v>
      </c>
      <c r="C15" s="2" t="s">
        <v>1</v>
      </c>
      <c r="D15" s="5">
        <v>-49229963330441.328</v>
      </c>
      <c r="E15" s="5">
        <v>-2.4018741799306756E+16</v>
      </c>
    </row>
    <row r="18" spans="1:7" ht="15.75" thickBot="1" x14ac:dyDescent="0.3">
      <c r="A18" t="s">
        <v>7</v>
      </c>
    </row>
    <row r="19" spans="1:7" ht="15.75" thickBot="1" x14ac:dyDescent="0.3">
      <c r="B19" s="3" t="s">
        <v>18</v>
      </c>
      <c r="C19" s="3" t="s">
        <v>19</v>
      </c>
      <c r="D19" s="3" t="s">
        <v>23</v>
      </c>
      <c r="E19" s="3" t="s">
        <v>24</v>
      </c>
      <c r="F19" s="3" t="s">
        <v>25</v>
      </c>
      <c r="G19" s="3" t="s">
        <v>26</v>
      </c>
    </row>
    <row r="20" spans="1:7" x14ac:dyDescent="0.25">
      <c r="B20" s="4" t="s">
        <v>31</v>
      </c>
      <c r="C20" s="4" t="s">
        <v>13</v>
      </c>
      <c r="D20" s="6">
        <v>-600468372463726.13</v>
      </c>
      <c r="E20" s="4" t="s">
        <v>32</v>
      </c>
      <c r="F20" s="4" t="s">
        <v>33</v>
      </c>
      <c r="G20" s="4">
        <v>600468372463738.38</v>
      </c>
    </row>
    <row r="21" spans="1:7" x14ac:dyDescent="0.25">
      <c r="B21" s="4" t="s">
        <v>34</v>
      </c>
      <c r="C21" s="4" t="s">
        <v>5</v>
      </c>
      <c r="D21" s="6">
        <v>100</v>
      </c>
      <c r="E21" s="4" t="s">
        <v>35</v>
      </c>
      <c r="F21" s="4" t="s">
        <v>33</v>
      </c>
      <c r="G21" s="4">
        <v>0</v>
      </c>
    </row>
    <row r="22" spans="1:7" ht="15.75" thickBot="1" x14ac:dyDescent="0.3">
      <c r="B22" s="2" t="s">
        <v>36</v>
      </c>
      <c r="C22" s="2" t="s">
        <v>10</v>
      </c>
      <c r="D22" s="5">
        <v>-600469407577296.63</v>
      </c>
      <c r="E22" s="2" t="s">
        <v>37</v>
      </c>
      <c r="F22" s="2" t="s">
        <v>33</v>
      </c>
      <c r="G22" s="2">
        <v>600469407577326.63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140625" bestFit="1" customWidth="1"/>
    <col min="3" max="3" width="14" bestFit="1" customWidth="1"/>
    <col min="4" max="4" width="12.7109375" bestFit="1" customWidth="1"/>
    <col min="5" max="5" width="9.140625" customWidth="1"/>
  </cols>
  <sheetData>
    <row r="1" spans="1:5" x14ac:dyDescent="0.25">
      <c r="A1" s="1" t="s">
        <v>40</v>
      </c>
    </row>
    <row r="2" spans="1:5" x14ac:dyDescent="0.25">
      <c r="A2" s="1" t="s">
        <v>15</v>
      </c>
    </row>
    <row r="3" spans="1:5" x14ac:dyDescent="0.25">
      <c r="A3" s="1" t="s">
        <v>39</v>
      </c>
    </row>
    <row r="6" spans="1:5" ht="15.75" thickBot="1" x14ac:dyDescent="0.3">
      <c r="A6" t="s">
        <v>22</v>
      </c>
    </row>
    <row r="7" spans="1:5" x14ac:dyDescent="0.25">
      <c r="B7" s="7"/>
      <c r="C7" s="7"/>
      <c r="D7" s="7" t="s">
        <v>41</v>
      </c>
      <c r="E7" s="7" t="s">
        <v>43</v>
      </c>
    </row>
    <row r="8" spans="1:5" ht="15.75" thickBot="1" x14ac:dyDescent="0.3">
      <c r="B8" s="8" t="s">
        <v>18</v>
      </c>
      <c r="C8" s="8" t="s">
        <v>19</v>
      </c>
      <c r="D8" s="8" t="s">
        <v>42</v>
      </c>
      <c r="E8" s="8" t="s">
        <v>44</v>
      </c>
    </row>
    <row r="9" spans="1:5" x14ac:dyDescent="0.25">
      <c r="B9" s="4" t="s">
        <v>28</v>
      </c>
      <c r="C9" s="4" t="s">
        <v>1</v>
      </c>
      <c r="D9" s="6">
        <v>3.6028095447067172E+16</v>
      </c>
      <c r="E9" s="6">
        <v>0</v>
      </c>
    </row>
    <row r="10" spans="1:5" x14ac:dyDescent="0.25">
      <c r="B10" s="4" t="s">
        <v>29</v>
      </c>
      <c r="C10" s="4" t="s">
        <v>1</v>
      </c>
      <c r="D10" s="6">
        <v>-1.2009353647760316E+16</v>
      </c>
      <c r="E10" s="6">
        <v>0</v>
      </c>
    </row>
    <row r="11" spans="1:5" ht="15.75" thickBot="1" x14ac:dyDescent="0.3">
      <c r="B11" s="2" t="s">
        <v>30</v>
      </c>
      <c r="C11" s="2" t="s">
        <v>1</v>
      </c>
      <c r="D11" s="5">
        <v>-2.4018741799306756E+16</v>
      </c>
      <c r="E11" s="5">
        <v>0</v>
      </c>
    </row>
    <row r="13" spans="1:5" ht="15.75" thickBot="1" x14ac:dyDescent="0.3">
      <c r="A13" t="s">
        <v>7</v>
      </c>
    </row>
    <row r="14" spans="1:5" x14ac:dyDescent="0.25">
      <c r="B14" s="7"/>
      <c r="C14" s="7"/>
      <c r="D14" s="7" t="s">
        <v>41</v>
      </c>
      <c r="E14" s="7" t="s">
        <v>45</v>
      </c>
    </row>
    <row r="15" spans="1:5" ht="15.75" thickBot="1" x14ac:dyDescent="0.3">
      <c r="B15" s="8" t="s">
        <v>18</v>
      </c>
      <c r="C15" s="8" t="s">
        <v>19</v>
      </c>
      <c r="D15" s="8" t="s">
        <v>42</v>
      </c>
      <c r="E15" s="8" t="s">
        <v>46</v>
      </c>
    </row>
    <row r="16" spans="1:5" x14ac:dyDescent="0.25">
      <c r="B16" s="4" t="s">
        <v>31</v>
      </c>
      <c r="C16" s="4" t="s">
        <v>13</v>
      </c>
      <c r="D16" s="6">
        <v>-600468372463726.13</v>
      </c>
      <c r="E16" s="6">
        <v>0</v>
      </c>
    </row>
    <row r="17" spans="2:5" x14ac:dyDescent="0.25">
      <c r="B17" s="4" t="s">
        <v>34</v>
      </c>
      <c r="C17" s="4" t="s">
        <v>5</v>
      </c>
      <c r="D17" s="6">
        <v>100</v>
      </c>
      <c r="E17" s="6">
        <v>350</v>
      </c>
    </row>
    <row r="18" spans="2:5" ht="15.75" thickBot="1" x14ac:dyDescent="0.3">
      <c r="B18" s="2" t="s">
        <v>36</v>
      </c>
      <c r="C18" s="2" t="s">
        <v>10</v>
      </c>
      <c r="D18" s="5">
        <v>-600469407577296.63</v>
      </c>
      <c r="E18" s="5"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140625" bestFit="1" customWidth="1"/>
    <col min="3" max="3" width="16.7109375" bestFit="1" customWidth="1"/>
    <col min="4" max="4" width="12.7109375" bestFit="1" customWidth="1"/>
    <col min="5" max="5" width="2.28515625" customWidth="1"/>
    <col min="6" max="7" width="12.7109375" bestFit="1" customWidth="1"/>
    <col min="8" max="8" width="2.28515625" customWidth="1"/>
    <col min="9" max="10" width="12.7109375" bestFit="1" customWidth="1"/>
  </cols>
  <sheetData>
    <row r="1" spans="1:10" x14ac:dyDescent="0.25">
      <c r="A1" s="1" t="s">
        <v>47</v>
      </c>
    </row>
    <row r="2" spans="1:10" x14ac:dyDescent="0.25">
      <c r="A2" s="1" t="s">
        <v>48</v>
      </c>
    </row>
    <row r="3" spans="1:10" x14ac:dyDescent="0.25">
      <c r="A3" s="1" t="s">
        <v>39</v>
      </c>
    </row>
    <row r="5" spans="1:10" ht="15.75" thickBot="1" x14ac:dyDescent="0.3"/>
    <row r="6" spans="1:10" x14ac:dyDescent="0.25">
      <c r="B6" s="7"/>
      <c r="C6" s="7" t="s">
        <v>49</v>
      </c>
      <c r="D6" s="7"/>
    </row>
    <row r="7" spans="1:10" ht="15.75" thickBot="1" x14ac:dyDescent="0.3">
      <c r="B7" s="8" t="s">
        <v>18</v>
      </c>
      <c r="C7" s="8" t="s">
        <v>19</v>
      </c>
      <c r="D7" s="8" t="s">
        <v>42</v>
      </c>
    </row>
    <row r="8" spans="1:10" ht="15.75" thickBot="1" x14ac:dyDescent="0.3">
      <c r="B8" s="2" t="s">
        <v>27</v>
      </c>
      <c r="C8" s="2" t="s">
        <v>3</v>
      </c>
      <c r="D8" s="5">
        <v>-3.0023418623186545E+18</v>
      </c>
    </row>
    <row r="10" spans="1:10" ht="15.75" thickBot="1" x14ac:dyDescent="0.3"/>
    <row r="11" spans="1:10" x14ac:dyDescent="0.25">
      <c r="B11" s="7"/>
      <c r="C11" s="7" t="s">
        <v>50</v>
      </c>
      <c r="D11" s="7"/>
      <c r="F11" s="7" t="s">
        <v>51</v>
      </c>
      <c r="G11" s="7" t="s">
        <v>49</v>
      </c>
      <c r="I11" s="7" t="s">
        <v>54</v>
      </c>
      <c r="J11" s="7" t="s">
        <v>49</v>
      </c>
    </row>
    <row r="12" spans="1:10" ht="15.75" thickBot="1" x14ac:dyDescent="0.3">
      <c r="B12" s="8" t="s">
        <v>18</v>
      </c>
      <c r="C12" s="8" t="s">
        <v>19</v>
      </c>
      <c r="D12" s="8" t="s">
        <v>42</v>
      </c>
      <c r="F12" s="8" t="s">
        <v>52</v>
      </c>
      <c r="G12" s="8" t="s">
        <v>53</v>
      </c>
      <c r="I12" s="8" t="s">
        <v>52</v>
      </c>
      <c r="J12" s="8" t="s">
        <v>53</v>
      </c>
    </row>
    <row r="13" spans="1:10" x14ac:dyDescent="0.25">
      <c r="B13" s="4" t="s">
        <v>28</v>
      </c>
      <c r="C13" s="4" t="s">
        <v>1</v>
      </c>
      <c r="D13" s="6">
        <v>3.6028095447067172E+16</v>
      </c>
      <c r="F13" s="6">
        <v>3.6028095447067172E+16</v>
      </c>
      <c r="G13" s="6">
        <v>-3.0023418623186545E+18</v>
      </c>
      <c r="I13" s="6">
        <v>3.6028095447067172E+16</v>
      </c>
      <c r="J13" s="6">
        <v>-3.0023418623186545E+18</v>
      </c>
    </row>
    <row r="14" spans="1:10" x14ac:dyDescent="0.25">
      <c r="B14" s="4" t="s">
        <v>29</v>
      </c>
      <c r="C14" s="4" t="s">
        <v>1</v>
      </c>
      <c r="D14" s="6">
        <v>-1.2009353647760316E+16</v>
      </c>
      <c r="F14" s="6">
        <v>-1.2009353647760316E+16</v>
      </c>
      <c r="G14" s="6">
        <v>-3.0023418623186545E+18</v>
      </c>
      <c r="I14" s="6">
        <v>-1.2009353647760316E+16</v>
      </c>
      <c r="J14" s="6">
        <v>-3.0023418623186545E+18</v>
      </c>
    </row>
    <row r="15" spans="1:10" ht="15.75" thickBot="1" x14ac:dyDescent="0.3">
      <c r="B15" s="2" t="s">
        <v>30</v>
      </c>
      <c r="C15" s="2" t="s">
        <v>1</v>
      </c>
      <c r="D15" s="5">
        <v>-2.4018741799306756E+16</v>
      </c>
      <c r="F15" s="5">
        <v>-2.4018741799306756E+16</v>
      </c>
      <c r="G15" s="5">
        <v>-3.0023418623186545E+18</v>
      </c>
      <c r="I15" s="5">
        <v>-2.4018741799306756E+16</v>
      </c>
      <c r="J15" s="5">
        <v>-3.0023418623186545E+18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topLeftCell="B13" zoomScale="150" zoomScaleNormal="150" workbookViewId="0">
      <selection activeCell="H17" sqref="H17"/>
    </sheetView>
  </sheetViews>
  <sheetFormatPr defaultRowHeight="15" x14ac:dyDescent="0.25"/>
  <cols>
    <col min="2" max="2" width="21.5703125" customWidth="1"/>
    <col min="3" max="3" width="9.85546875" customWidth="1"/>
    <col min="4" max="4" width="10.28515625" customWidth="1"/>
    <col min="5" max="5" width="9.5703125" customWidth="1"/>
    <col min="6" max="6" width="10.140625" customWidth="1"/>
  </cols>
  <sheetData>
    <row r="3" spans="2:9" x14ac:dyDescent="0.25">
      <c r="C3" s="51" t="s">
        <v>152</v>
      </c>
      <c r="D3" s="51" t="s">
        <v>153</v>
      </c>
      <c r="E3" s="51" t="s">
        <v>165</v>
      </c>
      <c r="F3" s="51" t="s">
        <v>166</v>
      </c>
    </row>
    <row r="4" spans="2:9" x14ac:dyDescent="0.25">
      <c r="B4" t="s">
        <v>174</v>
      </c>
      <c r="C4" s="13">
        <f>'Large Bakers'!F27*1</f>
        <v>389.95172649845858</v>
      </c>
      <c r="D4">
        <f>'Strong Bakers'!F27*1</f>
        <v>396.00000000000011</v>
      </c>
      <c r="E4" s="56">
        <f>'Fancy Clears '!F27*1</f>
        <v>420.00000606880343</v>
      </c>
      <c r="F4" s="13">
        <f>'Whole Wheat Flour'!F27*1</f>
        <v>433.33333394194358</v>
      </c>
    </row>
    <row r="5" spans="2:9" x14ac:dyDescent="0.25">
      <c r="B5" t="s">
        <v>215</v>
      </c>
      <c r="C5" s="13">
        <f>'Large Bakers'!D22</f>
        <v>0.28019436641424017</v>
      </c>
      <c r="D5" s="13">
        <f>'Strong Bakers'!D22</f>
        <v>0.6400000000000009</v>
      </c>
      <c r="E5" s="13">
        <f>'Fancy Clears '!D22</f>
        <v>0.80000004045868933</v>
      </c>
      <c r="F5" s="13">
        <f>'Whole Wheat Flour'!D22</f>
        <v>0.66666667883887065</v>
      </c>
    </row>
    <row r="6" spans="2:9" x14ac:dyDescent="0.25">
      <c r="C6" s="13">
        <f>C5*C8</f>
        <v>42.029154962136026</v>
      </c>
      <c r="D6" s="13">
        <f>D5*D8</f>
        <v>64.000000000000085</v>
      </c>
      <c r="E6" s="13">
        <f>E5*E8</f>
        <v>160.00000809173787</v>
      </c>
      <c r="F6" s="13">
        <f>F5*F8</f>
        <v>233.3333374981141</v>
      </c>
      <c r="G6" s="13"/>
    </row>
    <row r="7" spans="2:9" x14ac:dyDescent="0.25">
      <c r="B7" t="s">
        <v>171</v>
      </c>
      <c r="C7" s="13">
        <f>'Production  Planning'!F4*1</f>
        <v>20.048273501541416</v>
      </c>
      <c r="D7" s="13">
        <f>'Production  Planning'!F5*1</f>
        <v>18.999999999999886</v>
      </c>
      <c r="E7" s="13">
        <f>'Production  Planning'!F6*1</f>
        <v>29.99999393119657</v>
      </c>
      <c r="F7" s="13">
        <f>'Production  Planning'!F7*1</f>
        <v>26.666666058056421</v>
      </c>
    </row>
    <row r="8" spans="2:9" x14ac:dyDescent="0.25">
      <c r="B8" t="s">
        <v>172</v>
      </c>
      <c r="C8" s="49">
        <v>150</v>
      </c>
      <c r="D8" s="49">
        <v>99.999999999999986</v>
      </c>
      <c r="E8" s="49">
        <v>200</v>
      </c>
      <c r="F8" s="49">
        <v>349.99999985676408</v>
      </c>
    </row>
    <row r="10" spans="2:9" x14ac:dyDescent="0.25">
      <c r="B10" t="s">
        <v>173</v>
      </c>
      <c r="C10" s="13">
        <f>C8*C7</f>
        <v>3007.2410252312125</v>
      </c>
      <c r="D10" s="13">
        <f t="shared" ref="D10:F10" si="0">D8*D7</f>
        <v>1899.9999999999884</v>
      </c>
      <c r="E10" s="13">
        <f t="shared" si="0"/>
        <v>5999.9987862393136</v>
      </c>
      <c r="F10" s="13">
        <f t="shared" si="0"/>
        <v>9333.3331165001237</v>
      </c>
    </row>
    <row r="13" spans="2:9" x14ac:dyDescent="0.25">
      <c r="B13" t="s">
        <v>216</v>
      </c>
      <c r="C13" s="49">
        <f>((C8*C5)+(D8*D5)+(E8*E5)+(F8*F5))</f>
        <v>499.36250055198809</v>
      </c>
      <c r="E13" t="s">
        <v>167</v>
      </c>
      <c r="F13" s="13">
        <f>C10+D10+E10+F10</f>
        <v>20240.572927970636</v>
      </c>
      <c r="H13">
        <v>19333.310000000001</v>
      </c>
      <c r="I13">
        <v>20956.53</v>
      </c>
    </row>
    <row r="14" spans="2:9" x14ac:dyDescent="0.25">
      <c r="H14">
        <v>20256.53</v>
      </c>
    </row>
    <row r="15" spans="2:9" x14ac:dyDescent="0.25">
      <c r="B15" t="s">
        <v>169</v>
      </c>
      <c r="C15" s="49">
        <f>(C8+D8+E8+F8)</f>
        <v>799.99999985676413</v>
      </c>
    </row>
    <row r="16" spans="2:9" x14ac:dyDescent="0.25">
      <c r="E16" t="s">
        <v>162</v>
      </c>
      <c r="F16" t="s">
        <v>161</v>
      </c>
      <c r="G16" t="s">
        <v>163</v>
      </c>
    </row>
    <row r="17" spans="3:7" x14ac:dyDescent="0.25">
      <c r="D17" t="s">
        <v>177</v>
      </c>
      <c r="E17">
        <v>100</v>
      </c>
      <c r="F17" s="57">
        <v>400</v>
      </c>
      <c r="G17">
        <f>C13</f>
        <v>499.36250055198809</v>
      </c>
    </row>
    <row r="18" spans="3:7" x14ac:dyDescent="0.25">
      <c r="D18" t="s">
        <v>152</v>
      </c>
      <c r="E18">
        <v>0</v>
      </c>
      <c r="F18">
        <v>150</v>
      </c>
      <c r="G18">
        <f>C8</f>
        <v>150</v>
      </c>
    </row>
    <row r="19" spans="3:7" x14ac:dyDescent="0.25">
      <c r="D19" t="s">
        <v>153</v>
      </c>
      <c r="E19">
        <v>0</v>
      </c>
      <c r="F19">
        <v>100</v>
      </c>
      <c r="G19" s="49">
        <f>D8</f>
        <v>99.999999999999986</v>
      </c>
    </row>
    <row r="20" spans="3:7" x14ac:dyDescent="0.25">
      <c r="C20" t="s">
        <v>164</v>
      </c>
      <c r="D20" t="s">
        <v>165</v>
      </c>
      <c r="E20">
        <v>200</v>
      </c>
      <c r="F20">
        <v>400</v>
      </c>
      <c r="G20" s="49">
        <f>E8</f>
        <v>200</v>
      </c>
    </row>
    <row r="21" spans="3:7" x14ac:dyDescent="0.25">
      <c r="D21" t="s">
        <v>166</v>
      </c>
      <c r="E21">
        <v>0</v>
      </c>
      <c r="F21">
        <v>600</v>
      </c>
      <c r="G21" s="49">
        <f>F8</f>
        <v>349.99999985676408</v>
      </c>
    </row>
    <row r="22" spans="3:7" x14ac:dyDescent="0.25">
      <c r="D22" t="s">
        <v>159</v>
      </c>
      <c r="E22">
        <v>800</v>
      </c>
      <c r="F22">
        <v>900</v>
      </c>
      <c r="G22" s="49">
        <f>C15</f>
        <v>799.99999985676413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/>
  </sheetViews>
  <sheetFormatPr defaultRowHeight="15" x14ac:dyDescent="0.25"/>
  <cols>
    <col min="1" max="1" width="2.28515625" customWidth="1"/>
    <col min="2" max="2" width="6.140625" bestFit="1" customWidth="1"/>
    <col min="3" max="3" width="16.7109375" bestFit="1" customWidth="1"/>
    <col min="4" max="5" width="12.7109375" bestFit="1" customWidth="1"/>
    <col min="6" max="6" width="10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15</v>
      </c>
    </row>
    <row r="3" spans="1:5" x14ac:dyDescent="0.25">
      <c r="A3" s="1" t="s">
        <v>55</v>
      </c>
    </row>
    <row r="6" spans="1:5" ht="15.75" thickBot="1" x14ac:dyDescent="0.3">
      <c r="A6" t="s">
        <v>17</v>
      </c>
    </row>
    <row r="7" spans="1:5" ht="15.75" thickBot="1" x14ac:dyDescent="0.3">
      <c r="B7" s="3" t="s">
        <v>18</v>
      </c>
      <c r="C7" s="3" t="s">
        <v>19</v>
      </c>
      <c r="D7" s="3" t="s">
        <v>20</v>
      </c>
      <c r="E7" s="3" t="s">
        <v>21</v>
      </c>
    </row>
    <row r="8" spans="1:5" ht="15.75" thickBot="1" x14ac:dyDescent="0.3">
      <c r="B8" s="2" t="s">
        <v>27</v>
      </c>
      <c r="C8" s="2" t="s">
        <v>3</v>
      </c>
      <c r="D8" s="5">
        <v>-3.0023418623186545E+18</v>
      </c>
      <c r="E8" s="5">
        <v>-3.002400278272811E+18</v>
      </c>
    </row>
    <row r="11" spans="1:5" ht="15.75" thickBot="1" x14ac:dyDescent="0.3">
      <c r="A11" t="s">
        <v>22</v>
      </c>
    </row>
    <row r="12" spans="1:5" ht="15.75" thickBot="1" x14ac:dyDescent="0.3">
      <c r="B12" s="3" t="s">
        <v>18</v>
      </c>
      <c r="C12" s="3" t="s">
        <v>19</v>
      </c>
      <c r="D12" s="3" t="s">
        <v>20</v>
      </c>
      <c r="E12" s="3" t="s">
        <v>21</v>
      </c>
    </row>
    <row r="13" spans="1:5" x14ac:dyDescent="0.25">
      <c r="B13" s="4" t="s">
        <v>28</v>
      </c>
      <c r="C13" s="4" t="s">
        <v>1</v>
      </c>
      <c r="D13" s="6">
        <v>3.6028095447067172E+16</v>
      </c>
      <c r="E13" s="6">
        <v>3.6028796438517008E+16</v>
      </c>
    </row>
    <row r="14" spans="1:5" x14ac:dyDescent="0.25">
      <c r="B14" s="4" t="s">
        <v>29</v>
      </c>
      <c r="C14" s="4" t="s">
        <v>1</v>
      </c>
      <c r="D14" s="6">
        <v>-1.2009353647760316E+16</v>
      </c>
      <c r="E14" s="6">
        <v>-1.2009587311576928E+16</v>
      </c>
    </row>
    <row r="15" spans="1:5" ht="15.75" thickBot="1" x14ac:dyDescent="0.3">
      <c r="B15" s="2" t="s">
        <v>30</v>
      </c>
      <c r="C15" s="2" t="s">
        <v>1</v>
      </c>
      <c r="D15" s="5">
        <v>-2.4018741799306756E+16</v>
      </c>
      <c r="E15" s="5">
        <v>-2.401920912693998E+16</v>
      </c>
    </row>
    <row r="18" spans="1:7" ht="15.75" thickBot="1" x14ac:dyDescent="0.3">
      <c r="A18" t="s">
        <v>7</v>
      </c>
    </row>
    <row r="19" spans="1:7" ht="15.75" thickBot="1" x14ac:dyDescent="0.3">
      <c r="B19" s="3" t="s">
        <v>18</v>
      </c>
      <c r="C19" s="3" t="s">
        <v>19</v>
      </c>
      <c r="D19" s="3" t="s">
        <v>23</v>
      </c>
      <c r="E19" s="3" t="s">
        <v>24</v>
      </c>
      <c r="F19" s="3" t="s">
        <v>25</v>
      </c>
      <c r="G19" s="3" t="s">
        <v>26</v>
      </c>
    </row>
    <row r="20" spans="1:7" x14ac:dyDescent="0.25">
      <c r="B20" s="4" t="s">
        <v>31</v>
      </c>
      <c r="C20" s="4" t="s">
        <v>13</v>
      </c>
      <c r="D20" s="6">
        <v>-600480055654557.13</v>
      </c>
      <c r="E20" s="4" t="s">
        <v>32</v>
      </c>
      <c r="F20" s="4" t="s">
        <v>33</v>
      </c>
      <c r="G20" s="4">
        <v>600480055654570.13</v>
      </c>
    </row>
    <row r="21" spans="1:7" x14ac:dyDescent="0.25">
      <c r="B21" s="4" t="s">
        <v>34</v>
      </c>
      <c r="C21" s="4" t="s">
        <v>5</v>
      </c>
      <c r="D21" s="6">
        <v>100</v>
      </c>
      <c r="E21" s="4" t="s">
        <v>35</v>
      </c>
      <c r="F21" s="4" t="s">
        <v>33</v>
      </c>
      <c r="G21" s="4">
        <v>0</v>
      </c>
    </row>
    <row r="22" spans="1:7" ht="15.75" thickBot="1" x14ac:dyDescent="0.3">
      <c r="B22" s="2" t="s">
        <v>36</v>
      </c>
      <c r="C22" s="2" t="s">
        <v>10</v>
      </c>
      <c r="D22" s="5">
        <v>-600481090768128</v>
      </c>
      <c r="E22" s="2" t="s">
        <v>37</v>
      </c>
      <c r="F22" s="2" t="s">
        <v>33</v>
      </c>
      <c r="G22" s="2">
        <v>600481090768153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/>
  </sheetViews>
  <sheetFormatPr defaultRowHeight="15" x14ac:dyDescent="0.25"/>
  <cols>
    <col min="1" max="1" width="2.28515625" customWidth="1"/>
    <col min="2" max="2" width="6.140625" bestFit="1" customWidth="1"/>
    <col min="3" max="3" width="18.285156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56</v>
      </c>
    </row>
    <row r="3" spans="1:5" x14ac:dyDescent="0.25">
      <c r="A3" s="1" t="s">
        <v>57</v>
      </c>
    </row>
    <row r="6" spans="1:5" ht="15.75" thickBot="1" x14ac:dyDescent="0.3">
      <c r="A6" t="s">
        <v>17</v>
      </c>
    </row>
    <row r="7" spans="1:5" ht="15.75" thickBot="1" x14ac:dyDescent="0.3">
      <c r="B7" s="9" t="s">
        <v>18</v>
      </c>
      <c r="C7" s="9" t="s">
        <v>19</v>
      </c>
      <c r="D7" s="9" t="s">
        <v>20</v>
      </c>
      <c r="E7" s="9" t="s">
        <v>21</v>
      </c>
    </row>
    <row r="8" spans="1:5" ht="15.75" thickBot="1" x14ac:dyDescent="0.3">
      <c r="B8" s="2" t="s">
        <v>27</v>
      </c>
      <c r="C8" s="2" t="s">
        <v>3</v>
      </c>
      <c r="D8" s="5">
        <v>0</v>
      </c>
      <c r="E8" s="5">
        <v>349.99974999999972</v>
      </c>
    </row>
    <row r="11" spans="1:5" ht="15.75" thickBot="1" x14ac:dyDescent="0.3">
      <c r="A11" t="s">
        <v>22</v>
      </c>
    </row>
    <row r="12" spans="1:5" ht="15.75" thickBot="1" x14ac:dyDescent="0.3">
      <c r="B12" s="9" t="s">
        <v>18</v>
      </c>
      <c r="C12" s="9" t="s">
        <v>19</v>
      </c>
      <c r="D12" s="9" t="s">
        <v>20</v>
      </c>
      <c r="E12" s="9" t="s">
        <v>21</v>
      </c>
    </row>
    <row r="13" spans="1:5" x14ac:dyDescent="0.25">
      <c r="B13" s="4" t="s">
        <v>28</v>
      </c>
      <c r="C13" s="4" t="s">
        <v>1</v>
      </c>
      <c r="D13" s="6">
        <v>0</v>
      </c>
      <c r="E13" s="6">
        <v>1.4231919213675197</v>
      </c>
    </row>
    <row r="14" spans="1:5" x14ac:dyDescent="0.25">
      <c r="B14" s="4" t="s">
        <v>29</v>
      </c>
      <c r="C14" s="4" t="s">
        <v>1</v>
      </c>
      <c r="D14" s="6">
        <v>0</v>
      </c>
      <c r="E14" s="6">
        <v>-0.84636984273504245</v>
      </c>
    </row>
    <row r="15" spans="1:5" ht="15.75" thickBot="1" x14ac:dyDescent="0.3">
      <c r="B15" s="2" t="s">
        <v>30</v>
      </c>
      <c r="C15" s="2" t="s">
        <v>1</v>
      </c>
      <c r="D15" s="5">
        <v>0</v>
      </c>
      <c r="E15" s="5">
        <v>0.42317892136752178</v>
      </c>
    </row>
    <row r="18" spans="1:7" ht="15.75" thickBot="1" x14ac:dyDescent="0.3">
      <c r="A18" t="s">
        <v>7</v>
      </c>
    </row>
    <row r="19" spans="1:7" ht="15.75" thickBot="1" x14ac:dyDescent="0.3">
      <c r="B19" s="9" t="s">
        <v>18</v>
      </c>
      <c r="C19" s="9" t="s">
        <v>19</v>
      </c>
      <c r="D19" s="9" t="s">
        <v>23</v>
      </c>
      <c r="E19" s="9" t="s">
        <v>24</v>
      </c>
      <c r="F19" s="9" t="s">
        <v>25</v>
      </c>
      <c r="G19" s="9" t="s">
        <v>26</v>
      </c>
    </row>
    <row r="20" spans="1:7" x14ac:dyDescent="0.25">
      <c r="B20" s="4" t="s">
        <v>31</v>
      </c>
      <c r="C20" s="4" t="s">
        <v>13</v>
      </c>
      <c r="D20" s="6">
        <v>11.999999999999988</v>
      </c>
      <c r="E20" s="4" t="s">
        <v>58</v>
      </c>
      <c r="F20" s="4" t="s">
        <v>59</v>
      </c>
      <c r="G20" s="6">
        <v>0</v>
      </c>
    </row>
    <row r="21" spans="1:7" x14ac:dyDescent="0.25">
      <c r="B21" s="4" t="s">
        <v>34</v>
      </c>
      <c r="C21" s="4" t="s">
        <v>5</v>
      </c>
      <c r="D21" s="6">
        <v>1.000000999999999</v>
      </c>
      <c r="E21" s="4" t="s">
        <v>35</v>
      </c>
      <c r="F21" s="4" t="s">
        <v>33</v>
      </c>
      <c r="G21" s="4">
        <v>0</v>
      </c>
    </row>
    <row r="22" spans="1:7" x14ac:dyDescent="0.25">
      <c r="B22" s="4" t="s">
        <v>36</v>
      </c>
      <c r="C22" s="4" t="s">
        <v>10</v>
      </c>
      <c r="D22" s="6">
        <v>31.347768820512798</v>
      </c>
      <c r="E22" s="4" t="s">
        <v>60</v>
      </c>
      <c r="F22" s="4" t="s">
        <v>33</v>
      </c>
      <c r="G22" s="6">
        <v>11.347768820512798</v>
      </c>
    </row>
    <row r="23" spans="1:7" x14ac:dyDescent="0.25">
      <c r="B23" s="4" t="s">
        <v>31</v>
      </c>
      <c r="C23" s="4" t="s">
        <v>13</v>
      </c>
      <c r="D23" s="6">
        <v>11.999999999999988</v>
      </c>
      <c r="E23" s="4" t="s">
        <v>61</v>
      </c>
      <c r="F23" s="4" t="s">
        <v>33</v>
      </c>
      <c r="G23" s="4">
        <v>3.0000000000000124</v>
      </c>
    </row>
    <row r="24" spans="1:7" ht="15.75" thickBot="1" x14ac:dyDescent="0.3">
      <c r="B24" s="2" t="s">
        <v>36</v>
      </c>
      <c r="C24" s="2" t="s">
        <v>10</v>
      </c>
      <c r="D24" s="5">
        <v>31.347768820512798</v>
      </c>
      <c r="E24" s="2" t="s">
        <v>62</v>
      </c>
      <c r="F24" s="2" t="s">
        <v>33</v>
      </c>
      <c r="G24" s="2">
        <v>8.6522311794872024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/>
  </sheetViews>
  <sheetFormatPr defaultRowHeight="15" x14ac:dyDescent="0.25"/>
  <cols>
    <col min="1" max="1" width="2.28515625" customWidth="1"/>
    <col min="2" max="2" width="6.140625" bestFit="1" customWidth="1"/>
    <col min="3" max="3" width="18.285156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56</v>
      </c>
    </row>
    <row r="3" spans="1:5" x14ac:dyDescent="0.25">
      <c r="A3" s="1" t="s">
        <v>63</v>
      </c>
    </row>
    <row r="6" spans="1:5" ht="15.75" thickBot="1" x14ac:dyDescent="0.3">
      <c r="A6" t="s">
        <v>17</v>
      </c>
    </row>
    <row r="7" spans="1:5" ht="15.75" thickBot="1" x14ac:dyDescent="0.3">
      <c r="B7" s="9" t="s">
        <v>18</v>
      </c>
      <c r="C7" s="9" t="s">
        <v>19</v>
      </c>
      <c r="D7" s="9" t="s">
        <v>20</v>
      </c>
      <c r="E7" s="9" t="s">
        <v>21</v>
      </c>
    </row>
    <row r="8" spans="1:5" ht="15.75" thickBot="1" x14ac:dyDescent="0.3">
      <c r="B8" s="2" t="s">
        <v>27</v>
      </c>
      <c r="C8" s="2" t="s">
        <v>3</v>
      </c>
      <c r="D8" s="5">
        <v>349.99974999999972</v>
      </c>
      <c r="E8" s="5">
        <v>349.99974999999972</v>
      </c>
    </row>
    <row r="11" spans="1:5" ht="15.75" thickBot="1" x14ac:dyDescent="0.3">
      <c r="A11" t="s">
        <v>22</v>
      </c>
    </row>
    <row r="12" spans="1:5" ht="15.75" thickBot="1" x14ac:dyDescent="0.3">
      <c r="B12" s="9" t="s">
        <v>18</v>
      </c>
      <c r="C12" s="9" t="s">
        <v>19</v>
      </c>
      <c r="D12" s="9" t="s">
        <v>20</v>
      </c>
      <c r="E12" s="9" t="s">
        <v>21</v>
      </c>
    </row>
    <row r="13" spans="1:5" x14ac:dyDescent="0.25">
      <c r="B13" s="4" t="s">
        <v>28</v>
      </c>
      <c r="C13" s="4" t="s">
        <v>1</v>
      </c>
      <c r="D13" s="6">
        <v>1.4231919213675197</v>
      </c>
      <c r="E13" s="6">
        <v>1.4231919213675197</v>
      </c>
    </row>
    <row r="14" spans="1:5" x14ac:dyDescent="0.25">
      <c r="B14" s="4" t="s">
        <v>29</v>
      </c>
      <c r="C14" s="4" t="s">
        <v>1</v>
      </c>
      <c r="D14" s="6">
        <v>-0.84636984273504245</v>
      </c>
      <c r="E14" s="6">
        <v>-0.84636984273504245</v>
      </c>
    </row>
    <row r="15" spans="1:5" ht="15.75" thickBot="1" x14ac:dyDescent="0.3">
      <c r="B15" s="2" t="s">
        <v>30</v>
      </c>
      <c r="C15" s="2" t="s">
        <v>1</v>
      </c>
      <c r="D15" s="5">
        <v>0.42317892136752178</v>
      </c>
      <c r="E15" s="5">
        <v>0.42317892136752178</v>
      </c>
    </row>
    <row r="18" spans="1:7" ht="15.75" thickBot="1" x14ac:dyDescent="0.3">
      <c r="A18" t="s">
        <v>7</v>
      </c>
    </row>
    <row r="19" spans="1:7" ht="15.75" thickBot="1" x14ac:dyDescent="0.3">
      <c r="B19" s="9" t="s">
        <v>18</v>
      </c>
      <c r="C19" s="9" t="s">
        <v>19</v>
      </c>
      <c r="D19" s="9" t="s">
        <v>23</v>
      </c>
      <c r="E19" s="9" t="s">
        <v>24</v>
      </c>
      <c r="F19" s="9" t="s">
        <v>25</v>
      </c>
      <c r="G19" s="9" t="s">
        <v>26</v>
      </c>
    </row>
    <row r="20" spans="1:7" x14ac:dyDescent="0.25">
      <c r="B20" s="4" t="s">
        <v>31</v>
      </c>
      <c r="C20" s="4" t="s">
        <v>13</v>
      </c>
      <c r="D20" s="6">
        <v>11.999999999999988</v>
      </c>
      <c r="E20" s="4" t="s">
        <v>58</v>
      </c>
      <c r="F20" s="4" t="s">
        <v>59</v>
      </c>
      <c r="G20" s="6">
        <v>0</v>
      </c>
    </row>
    <row r="21" spans="1:7" x14ac:dyDescent="0.25">
      <c r="B21" s="4" t="s">
        <v>34</v>
      </c>
      <c r="C21" s="4" t="s">
        <v>5</v>
      </c>
      <c r="D21" s="6">
        <v>1.000000999999999</v>
      </c>
      <c r="E21" s="4" t="s">
        <v>35</v>
      </c>
      <c r="F21" s="4" t="s">
        <v>33</v>
      </c>
      <c r="G21" s="4">
        <v>0</v>
      </c>
    </row>
    <row r="22" spans="1:7" x14ac:dyDescent="0.25">
      <c r="B22" s="4" t="s">
        <v>36</v>
      </c>
      <c r="C22" s="4" t="s">
        <v>10</v>
      </c>
      <c r="D22" s="6">
        <v>31.347768820512798</v>
      </c>
      <c r="E22" s="4" t="s">
        <v>60</v>
      </c>
      <c r="F22" s="4" t="s">
        <v>33</v>
      </c>
      <c r="G22" s="6">
        <v>11.347768820512798</v>
      </c>
    </row>
    <row r="23" spans="1:7" x14ac:dyDescent="0.25">
      <c r="B23" s="4" t="s">
        <v>31</v>
      </c>
      <c r="C23" s="4" t="s">
        <v>13</v>
      </c>
      <c r="D23" s="6">
        <v>11.999999999999988</v>
      </c>
      <c r="E23" s="4" t="s">
        <v>61</v>
      </c>
      <c r="F23" s="4" t="s">
        <v>33</v>
      </c>
      <c r="G23" s="4">
        <v>3.0000000000000124</v>
      </c>
    </row>
    <row r="24" spans="1:7" ht="15.75" thickBot="1" x14ac:dyDescent="0.3">
      <c r="B24" s="2" t="s">
        <v>36</v>
      </c>
      <c r="C24" s="2" t="s">
        <v>10</v>
      </c>
      <c r="D24" s="5">
        <v>31.347768820512798</v>
      </c>
      <c r="E24" s="2" t="s">
        <v>62</v>
      </c>
      <c r="F24" s="2" t="s">
        <v>33</v>
      </c>
      <c r="G24" s="2">
        <v>8.6522311794872024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opLeftCell="A10" workbookViewId="0">
      <selection sqref="A1:A3"/>
    </sheetView>
  </sheetViews>
  <sheetFormatPr defaultRowHeight="15" x14ac:dyDescent="0.25"/>
  <cols>
    <col min="1" max="1" width="2.28515625" customWidth="1"/>
    <col min="2" max="2" width="6.140625" bestFit="1" customWidth="1"/>
    <col min="3" max="3" width="15.140625" bestFit="1" customWidth="1"/>
    <col min="4" max="4" width="12.7109375" bestFit="1" customWidth="1"/>
    <col min="5" max="5" width="10" customWidth="1"/>
  </cols>
  <sheetData>
    <row r="1" spans="1:5" x14ac:dyDescent="0.25">
      <c r="A1" s="1" t="s">
        <v>40</v>
      </c>
    </row>
    <row r="2" spans="1:5" x14ac:dyDescent="0.25">
      <c r="A2" s="1" t="s">
        <v>56</v>
      </c>
    </row>
    <row r="3" spans="1:5" x14ac:dyDescent="0.25">
      <c r="A3" s="1" t="s">
        <v>63</v>
      </c>
    </row>
    <row r="6" spans="1:5" ht="15.75" thickBot="1" x14ac:dyDescent="0.3">
      <c r="A6" t="s">
        <v>22</v>
      </c>
    </row>
    <row r="7" spans="1:5" x14ac:dyDescent="0.25">
      <c r="B7" s="10"/>
      <c r="C7" s="10"/>
      <c r="D7" s="10" t="s">
        <v>41</v>
      </c>
      <c r="E7" s="10" t="s">
        <v>43</v>
      </c>
    </row>
    <row r="8" spans="1:5" ht="15.75" thickBot="1" x14ac:dyDescent="0.3">
      <c r="B8" s="11" t="s">
        <v>18</v>
      </c>
      <c r="C8" s="11" t="s">
        <v>19</v>
      </c>
      <c r="D8" s="11" t="s">
        <v>42</v>
      </c>
      <c r="E8" s="11" t="s">
        <v>44</v>
      </c>
    </row>
    <row r="9" spans="1:5" x14ac:dyDescent="0.25">
      <c r="B9" s="4" t="s">
        <v>28</v>
      </c>
      <c r="C9" s="4" t="s">
        <v>1</v>
      </c>
      <c r="D9" s="6">
        <v>1.4231919213675197</v>
      </c>
      <c r="E9" s="6">
        <v>0</v>
      </c>
    </row>
    <row r="10" spans="1:5" x14ac:dyDescent="0.25">
      <c r="B10" s="4" t="s">
        <v>29</v>
      </c>
      <c r="C10" s="4" t="s">
        <v>1</v>
      </c>
      <c r="D10" s="6">
        <v>-0.84636984273504245</v>
      </c>
      <c r="E10" s="6">
        <v>0</v>
      </c>
    </row>
    <row r="11" spans="1:5" ht="15.75" thickBot="1" x14ac:dyDescent="0.3">
      <c r="B11" s="2" t="s">
        <v>30</v>
      </c>
      <c r="C11" s="2" t="s">
        <v>1</v>
      </c>
      <c r="D11" s="5">
        <v>0.42317892136752178</v>
      </c>
      <c r="E11" s="5">
        <v>0</v>
      </c>
    </row>
    <row r="13" spans="1:5" ht="15.75" thickBot="1" x14ac:dyDescent="0.3">
      <c r="A13" t="s">
        <v>7</v>
      </c>
    </row>
    <row r="14" spans="1:5" x14ac:dyDescent="0.25">
      <c r="B14" s="10"/>
      <c r="C14" s="10"/>
      <c r="D14" s="10" t="s">
        <v>41</v>
      </c>
      <c r="E14" s="10" t="s">
        <v>45</v>
      </c>
    </row>
    <row r="15" spans="1:5" ht="15.75" thickBot="1" x14ac:dyDescent="0.3">
      <c r="B15" s="11" t="s">
        <v>18</v>
      </c>
      <c r="C15" s="11" t="s">
        <v>19</v>
      </c>
      <c r="D15" s="11" t="s">
        <v>42</v>
      </c>
      <c r="E15" s="11" t="s">
        <v>46</v>
      </c>
    </row>
    <row r="16" spans="1:5" x14ac:dyDescent="0.25">
      <c r="B16" s="4" t="s">
        <v>31</v>
      </c>
      <c r="C16" s="4" t="s">
        <v>13</v>
      </c>
      <c r="D16" s="6">
        <v>11.999999999999988</v>
      </c>
      <c r="E16" s="6">
        <v>49.999999999999979</v>
      </c>
    </row>
    <row r="17" spans="2:5" x14ac:dyDescent="0.25">
      <c r="B17" s="4" t="s">
        <v>34</v>
      </c>
      <c r="C17" s="4" t="s">
        <v>5</v>
      </c>
      <c r="D17" s="6">
        <v>1.000000999999999</v>
      </c>
      <c r="E17" s="6">
        <v>-249.99999999999974</v>
      </c>
    </row>
    <row r="18" spans="2:5" x14ac:dyDescent="0.25">
      <c r="B18" s="4" t="s">
        <v>36</v>
      </c>
      <c r="C18" s="4" t="s">
        <v>10</v>
      </c>
      <c r="D18" s="6">
        <v>31.347768820512798</v>
      </c>
      <c r="E18" s="6">
        <v>0</v>
      </c>
    </row>
    <row r="19" spans="2:5" x14ac:dyDescent="0.25">
      <c r="B19" s="4" t="s">
        <v>31</v>
      </c>
      <c r="C19" s="4" t="s">
        <v>13</v>
      </c>
      <c r="D19" s="6">
        <v>11.999999999999988</v>
      </c>
      <c r="E19" s="6">
        <v>0</v>
      </c>
    </row>
    <row r="20" spans="2:5" ht="15.75" thickBot="1" x14ac:dyDescent="0.3">
      <c r="B20" s="2" t="s">
        <v>36</v>
      </c>
      <c r="C20" s="2" t="s">
        <v>10</v>
      </c>
      <c r="D20" s="5">
        <v>31.347768820512798</v>
      </c>
      <c r="E20" s="5"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opLeftCell="A13" workbookViewId="0"/>
  </sheetViews>
  <sheetFormatPr defaultRowHeight="15" x14ac:dyDescent="0.25"/>
  <cols>
    <col min="1" max="1" width="2.28515625" customWidth="1"/>
    <col min="2" max="2" width="6.140625" bestFit="1" customWidth="1"/>
    <col min="3" max="3" width="18.285156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56</v>
      </c>
    </row>
    <row r="3" spans="1:5" x14ac:dyDescent="0.25">
      <c r="A3" s="1" t="s">
        <v>64</v>
      </c>
    </row>
    <row r="6" spans="1:5" ht="15.75" thickBot="1" x14ac:dyDescent="0.3">
      <c r="A6" t="s">
        <v>17</v>
      </c>
    </row>
    <row r="7" spans="1:5" ht="15.75" thickBot="1" x14ac:dyDescent="0.3">
      <c r="B7" s="9" t="s">
        <v>18</v>
      </c>
      <c r="C7" s="9" t="s">
        <v>19</v>
      </c>
      <c r="D7" s="9" t="s">
        <v>20</v>
      </c>
      <c r="E7" s="9" t="s">
        <v>21</v>
      </c>
    </row>
    <row r="8" spans="1:5" ht="15.75" thickBot="1" x14ac:dyDescent="0.3">
      <c r="B8" s="2" t="s">
        <v>27</v>
      </c>
      <c r="C8" s="2" t="s">
        <v>3</v>
      </c>
      <c r="D8" s="5">
        <v>349.99974999999972</v>
      </c>
      <c r="E8" s="5">
        <v>349.99974999999972</v>
      </c>
    </row>
    <row r="11" spans="1:5" ht="15.75" thickBot="1" x14ac:dyDescent="0.3">
      <c r="A11" t="s">
        <v>22</v>
      </c>
    </row>
    <row r="12" spans="1:5" ht="15.75" thickBot="1" x14ac:dyDescent="0.3">
      <c r="B12" s="9" t="s">
        <v>18</v>
      </c>
      <c r="C12" s="9" t="s">
        <v>19</v>
      </c>
      <c r="D12" s="9" t="s">
        <v>20</v>
      </c>
      <c r="E12" s="9" t="s">
        <v>21</v>
      </c>
    </row>
    <row r="13" spans="1:5" x14ac:dyDescent="0.25">
      <c r="B13" s="4" t="s">
        <v>28</v>
      </c>
      <c r="C13" s="4" t="s">
        <v>1</v>
      </c>
      <c r="D13" s="6">
        <v>1.4231919213675197</v>
      </c>
      <c r="E13" s="6">
        <v>1.4231919213675197</v>
      </c>
    </row>
    <row r="14" spans="1:5" x14ac:dyDescent="0.25">
      <c r="B14" s="4" t="s">
        <v>29</v>
      </c>
      <c r="C14" s="4" t="s">
        <v>1</v>
      </c>
      <c r="D14" s="6">
        <v>-0.84636984273504245</v>
      </c>
      <c r="E14" s="6">
        <v>-0.84636984273504245</v>
      </c>
    </row>
    <row r="15" spans="1:5" ht="15.75" thickBot="1" x14ac:dyDescent="0.3">
      <c r="B15" s="2" t="s">
        <v>30</v>
      </c>
      <c r="C15" s="2" t="s">
        <v>1</v>
      </c>
      <c r="D15" s="5">
        <v>0.42317892136752178</v>
      </c>
      <c r="E15" s="5">
        <v>0.42317892136752178</v>
      </c>
    </row>
    <row r="18" spans="1:7" ht="15.75" thickBot="1" x14ac:dyDescent="0.3">
      <c r="A18" t="s">
        <v>7</v>
      </c>
    </row>
    <row r="19" spans="1:7" ht="15.75" thickBot="1" x14ac:dyDescent="0.3">
      <c r="B19" s="9" t="s">
        <v>18</v>
      </c>
      <c r="C19" s="9" t="s">
        <v>19</v>
      </c>
      <c r="D19" s="9" t="s">
        <v>23</v>
      </c>
      <c r="E19" s="9" t="s">
        <v>24</v>
      </c>
      <c r="F19" s="9" t="s">
        <v>25</v>
      </c>
      <c r="G19" s="9" t="s">
        <v>26</v>
      </c>
    </row>
    <row r="20" spans="1:7" x14ac:dyDescent="0.25">
      <c r="B20" s="4" t="s">
        <v>31</v>
      </c>
      <c r="C20" s="4" t="s">
        <v>13</v>
      </c>
      <c r="D20" s="6">
        <v>11.999999999999988</v>
      </c>
      <c r="E20" s="4" t="s">
        <v>58</v>
      </c>
      <c r="F20" s="4" t="s">
        <v>59</v>
      </c>
      <c r="G20" s="6">
        <v>0</v>
      </c>
    </row>
    <row r="21" spans="1:7" x14ac:dyDescent="0.25">
      <c r="B21" s="4" t="s">
        <v>34</v>
      </c>
      <c r="C21" s="4" t="s">
        <v>5</v>
      </c>
      <c r="D21" s="6">
        <v>1.000000999999999</v>
      </c>
      <c r="E21" s="4" t="s">
        <v>35</v>
      </c>
      <c r="F21" s="4" t="s">
        <v>33</v>
      </c>
      <c r="G21" s="4">
        <v>0</v>
      </c>
    </row>
    <row r="22" spans="1:7" x14ac:dyDescent="0.25">
      <c r="B22" s="4" t="s">
        <v>36</v>
      </c>
      <c r="C22" s="4" t="s">
        <v>10</v>
      </c>
      <c r="D22" s="6">
        <v>31.347768820512798</v>
      </c>
      <c r="E22" s="4" t="s">
        <v>60</v>
      </c>
      <c r="F22" s="4" t="s">
        <v>33</v>
      </c>
      <c r="G22" s="6">
        <v>11.347768820512798</v>
      </c>
    </row>
    <row r="23" spans="1:7" x14ac:dyDescent="0.25">
      <c r="B23" s="4" t="s">
        <v>31</v>
      </c>
      <c r="C23" s="4" t="s">
        <v>13</v>
      </c>
      <c r="D23" s="6">
        <v>11.999999999999988</v>
      </c>
      <c r="E23" s="4" t="s">
        <v>61</v>
      </c>
      <c r="F23" s="4" t="s">
        <v>33</v>
      </c>
      <c r="G23" s="4">
        <v>3.0000000000000124</v>
      </c>
    </row>
    <row r="24" spans="1:7" ht="15.75" thickBot="1" x14ac:dyDescent="0.3">
      <c r="B24" s="2" t="s">
        <v>36</v>
      </c>
      <c r="C24" s="2" t="s">
        <v>10</v>
      </c>
      <c r="D24" s="5">
        <v>31.347768820512798</v>
      </c>
      <c r="E24" s="2" t="s">
        <v>62</v>
      </c>
      <c r="F24" s="2" t="s">
        <v>33</v>
      </c>
      <c r="G24" s="2">
        <v>8.6522311794872024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140625" bestFit="1" customWidth="1"/>
    <col min="3" max="3" width="15.140625" bestFit="1" customWidth="1"/>
    <col min="4" max="4" width="12.7109375" bestFit="1" customWidth="1"/>
    <col min="5" max="5" width="10" customWidth="1"/>
  </cols>
  <sheetData>
    <row r="1" spans="1:5" x14ac:dyDescent="0.25">
      <c r="A1" s="1" t="s">
        <v>40</v>
      </c>
    </row>
    <row r="2" spans="1:5" x14ac:dyDescent="0.25">
      <c r="A2" s="1" t="s">
        <v>56</v>
      </c>
    </row>
    <row r="3" spans="1:5" x14ac:dyDescent="0.25">
      <c r="A3" s="1" t="s">
        <v>64</v>
      </c>
    </row>
    <row r="6" spans="1:5" ht="15.75" thickBot="1" x14ac:dyDescent="0.3">
      <c r="A6" t="s">
        <v>22</v>
      </c>
    </row>
    <row r="7" spans="1:5" x14ac:dyDescent="0.25">
      <c r="B7" s="10"/>
      <c r="C7" s="10"/>
      <c r="D7" s="10" t="s">
        <v>41</v>
      </c>
      <c r="E7" s="10" t="s">
        <v>43</v>
      </c>
    </row>
    <row r="8" spans="1:5" ht="15.75" thickBot="1" x14ac:dyDescent="0.3">
      <c r="B8" s="11" t="s">
        <v>18</v>
      </c>
      <c r="C8" s="11" t="s">
        <v>19</v>
      </c>
      <c r="D8" s="11" t="s">
        <v>42</v>
      </c>
      <c r="E8" s="11" t="s">
        <v>44</v>
      </c>
    </row>
    <row r="9" spans="1:5" x14ac:dyDescent="0.25">
      <c r="B9" s="4" t="s">
        <v>28</v>
      </c>
      <c r="C9" s="4" t="s">
        <v>1</v>
      </c>
      <c r="D9" s="6">
        <v>1.4231919213675197</v>
      </c>
      <c r="E9" s="6">
        <v>0</v>
      </c>
    </row>
    <row r="10" spans="1:5" x14ac:dyDescent="0.25">
      <c r="B10" s="4" t="s">
        <v>29</v>
      </c>
      <c r="C10" s="4" t="s">
        <v>1</v>
      </c>
      <c r="D10" s="6">
        <v>-0.84636984273504245</v>
      </c>
      <c r="E10" s="6">
        <v>0</v>
      </c>
    </row>
    <row r="11" spans="1:5" ht="15.75" thickBot="1" x14ac:dyDescent="0.3">
      <c r="B11" s="2" t="s">
        <v>30</v>
      </c>
      <c r="C11" s="2" t="s">
        <v>1</v>
      </c>
      <c r="D11" s="5">
        <v>0.42317892136752178</v>
      </c>
      <c r="E11" s="5">
        <v>0</v>
      </c>
    </row>
    <row r="13" spans="1:5" ht="15.75" thickBot="1" x14ac:dyDescent="0.3">
      <c r="A13" t="s">
        <v>7</v>
      </c>
    </row>
    <row r="14" spans="1:5" x14ac:dyDescent="0.25">
      <c r="B14" s="10"/>
      <c r="C14" s="10"/>
      <c r="D14" s="10" t="s">
        <v>41</v>
      </c>
      <c r="E14" s="10" t="s">
        <v>45</v>
      </c>
    </row>
    <row r="15" spans="1:5" ht="15.75" thickBot="1" x14ac:dyDescent="0.3">
      <c r="B15" s="11" t="s">
        <v>18</v>
      </c>
      <c r="C15" s="11" t="s">
        <v>19</v>
      </c>
      <c r="D15" s="11" t="s">
        <v>42</v>
      </c>
      <c r="E15" s="11" t="s">
        <v>46</v>
      </c>
    </row>
    <row r="16" spans="1:5" x14ac:dyDescent="0.25">
      <c r="B16" s="4" t="s">
        <v>31</v>
      </c>
      <c r="C16" s="4" t="s">
        <v>13</v>
      </c>
      <c r="D16" s="6">
        <v>11.999999999999988</v>
      </c>
      <c r="E16" s="6">
        <v>49.999999999999979</v>
      </c>
    </row>
    <row r="17" spans="2:5" x14ac:dyDescent="0.25">
      <c r="B17" s="4" t="s">
        <v>34</v>
      </c>
      <c r="C17" s="4" t="s">
        <v>5</v>
      </c>
      <c r="D17" s="6">
        <v>1.000000999999999</v>
      </c>
      <c r="E17" s="6">
        <v>-249.99999999999974</v>
      </c>
    </row>
    <row r="18" spans="2:5" x14ac:dyDescent="0.25">
      <c r="B18" s="4" t="s">
        <v>36</v>
      </c>
      <c r="C18" s="4" t="s">
        <v>10</v>
      </c>
      <c r="D18" s="6">
        <v>31.347768820512798</v>
      </c>
      <c r="E18" s="6">
        <v>0</v>
      </c>
    </row>
    <row r="19" spans="2:5" x14ac:dyDescent="0.25">
      <c r="B19" s="4" t="s">
        <v>31</v>
      </c>
      <c r="C19" s="4" t="s">
        <v>13</v>
      </c>
      <c r="D19" s="6">
        <v>11.999999999999988</v>
      </c>
      <c r="E19" s="6">
        <v>0</v>
      </c>
    </row>
    <row r="20" spans="2:5" ht="15.75" thickBot="1" x14ac:dyDescent="0.3">
      <c r="B20" s="2" t="s">
        <v>36</v>
      </c>
      <c r="C20" s="2" t="s">
        <v>10</v>
      </c>
      <c r="D20" s="5">
        <v>31.347768820512798</v>
      </c>
      <c r="E20" s="5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140625" bestFit="1" customWidth="1"/>
    <col min="3" max="3" width="18.28515625" bestFit="1" customWidth="1"/>
    <col min="4" max="4" width="12.7109375" bestFit="1" customWidth="1"/>
    <col min="5" max="5" width="2.28515625" customWidth="1"/>
    <col min="6" max="6" width="12.7109375" bestFit="1" customWidth="1"/>
    <col min="7" max="7" width="10" bestFit="1" customWidth="1"/>
    <col min="8" max="8" width="2.28515625" customWidth="1"/>
    <col min="9" max="9" width="12.7109375" bestFit="1" customWidth="1"/>
    <col min="10" max="10" width="10" bestFit="1" customWidth="1"/>
  </cols>
  <sheetData>
    <row r="1" spans="1:10" x14ac:dyDescent="0.25">
      <c r="A1" s="1" t="s">
        <v>47</v>
      </c>
    </row>
    <row r="2" spans="1:10" x14ac:dyDescent="0.25">
      <c r="A2" s="1" t="s">
        <v>65</v>
      </c>
    </row>
    <row r="3" spans="1:10" x14ac:dyDescent="0.25">
      <c r="A3" s="1" t="s">
        <v>64</v>
      </c>
    </row>
    <row r="5" spans="1:10" ht="15.75" thickBot="1" x14ac:dyDescent="0.3"/>
    <row r="6" spans="1:10" x14ac:dyDescent="0.25">
      <c r="B6" s="10"/>
      <c r="C6" s="10" t="s">
        <v>49</v>
      </c>
      <c r="D6" s="10"/>
    </row>
    <row r="7" spans="1:10" ht="15.75" thickBot="1" x14ac:dyDescent="0.3">
      <c r="B7" s="11" t="s">
        <v>18</v>
      </c>
      <c r="C7" s="11" t="s">
        <v>19</v>
      </c>
      <c r="D7" s="11" t="s">
        <v>42</v>
      </c>
    </row>
    <row r="8" spans="1:10" ht="15.75" thickBot="1" x14ac:dyDescent="0.3">
      <c r="B8" s="2" t="s">
        <v>27</v>
      </c>
      <c r="C8" s="2" t="s">
        <v>3</v>
      </c>
      <c r="D8" s="5">
        <v>349.99974999999972</v>
      </c>
    </row>
    <row r="10" spans="1:10" ht="15.75" thickBot="1" x14ac:dyDescent="0.3"/>
    <row r="11" spans="1:10" x14ac:dyDescent="0.25">
      <c r="B11" s="10"/>
      <c r="C11" s="10" t="s">
        <v>50</v>
      </c>
      <c r="D11" s="10"/>
      <c r="F11" s="10" t="s">
        <v>51</v>
      </c>
      <c r="G11" s="10" t="s">
        <v>49</v>
      </c>
      <c r="I11" s="10" t="s">
        <v>54</v>
      </c>
      <c r="J11" s="10" t="s">
        <v>49</v>
      </c>
    </row>
    <row r="12" spans="1:10" ht="15.75" thickBot="1" x14ac:dyDescent="0.3">
      <c r="B12" s="11" t="s">
        <v>18</v>
      </c>
      <c r="C12" s="11" t="s">
        <v>19</v>
      </c>
      <c r="D12" s="11" t="s">
        <v>42</v>
      </c>
      <c r="F12" s="11" t="s">
        <v>52</v>
      </c>
      <c r="G12" s="11" t="s">
        <v>53</v>
      </c>
      <c r="I12" s="11" t="s">
        <v>52</v>
      </c>
      <c r="J12" s="11" t="s">
        <v>53</v>
      </c>
    </row>
    <row r="13" spans="1:10" x14ac:dyDescent="0.25">
      <c r="B13" s="4" t="s">
        <v>28</v>
      </c>
      <c r="C13" s="4" t="s">
        <v>1</v>
      </c>
      <c r="D13" s="6">
        <v>1.4231919213675197</v>
      </c>
      <c r="F13" s="6">
        <v>1.4231919213675197</v>
      </c>
      <c r="G13" s="6">
        <v>349.99974999999972</v>
      </c>
      <c r="I13" s="6">
        <v>1.4231919213675197</v>
      </c>
      <c r="J13" s="6">
        <v>349.99974999999972</v>
      </c>
    </row>
    <row r="14" spans="1:10" x14ac:dyDescent="0.25">
      <c r="B14" s="4" t="s">
        <v>29</v>
      </c>
      <c r="C14" s="4" t="s">
        <v>1</v>
      </c>
      <c r="D14" s="6">
        <v>-0.84636984273504245</v>
      </c>
      <c r="F14" s="6">
        <v>-0.84636984273504245</v>
      </c>
      <c r="G14" s="6">
        <v>349.99974999999972</v>
      </c>
      <c r="I14" s="6">
        <v>-0.84636984273504245</v>
      </c>
      <c r="J14" s="6">
        <v>349.99974999999972</v>
      </c>
    </row>
    <row r="15" spans="1:10" ht="15.75" thickBot="1" x14ac:dyDescent="0.3">
      <c r="B15" s="2" t="s">
        <v>30</v>
      </c>
      <c r="C15" s="2" t="s">
        <v>1</v>
      </c>
      <c r="D15" s="5">
        <v>0.42317892136752178</v>
      </c>
      <c r="F15" s="5">
        <v>0.42317892136752178</v>
      </c>
      <c r="G15" s="5">
        <v>349.99974999999972</v>
      </c>
      <c r="I15" s="5">
        <v>0.42317892136752178</v>
      </c>
      <c r="J15" s="5">
        <v>349.99974999999972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opLeftCell="A13" workbookViewId="0"/>
  </sheetViews>
  <sheetFormatPr defaultRowHeight="15" x14ac:dyDescent="0.25"/>
  <cols>
    <col min="1" max="1" width="2.28515625" customWidth="1"/>
    <col min="2" max="2" width="6.140625" bestFit="1" customWidth="1"/>
    <col min="3" max="3" width="18.285156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56</v>
      </c>
    </row>
    <row r="3" spans="1:5" x14ac:dyDescent="0.25">
      <c r="A3" s="1" t="s">
        <v>66</v>
      </c>
    </row>
    <row r="6" spans="1:5" ht="15.75" thickBot="1" x14ac:dyDescent="0.3">
      <c r="A6" t="s">
        <v>17</v>
      </c>
    </row>
    <row r="7" spans="1:5" ht="15.75" thickBot="1" x14ac:dyDescent="0.3">
      <c r="B7" s="9" t="s">
        <v>18</v>
      </c>
      <c r="C7" s="9" t="s">
        <v>19</v>
      </c>
      <c r="D7" s="9" t="s">
        <v>20</v>
      </c>
      <c r="E7" s="9" t="s">
        <v>21</v>
      </c>
    </row>
    <row r="8" spans="1:5" ht="15.75" thickBot="1" x14ac:dyDescent="0.3">
      <c r="B8" s="2" t="s">
        <v>27</v>
      </c>
      <c r="C8" s="2" t="s">
        <v>3</v>
      </c>
      <c r="D8" s="5">
        <v>349.99974999999972</v>
      </c>
      <c r="E8" s="5">
        <v>349.99974999999972</v>
      </c>
    </row>
    <row r="11" spans="1:5" ht="15.75" thickBot="1" x14ac:dyDescent="0.3">
      <c r="A11" t="s">
        <v>22</v>
      </c>
    </row>
    <row r="12" spans="1:5" ht="15.75" thickBot="1" x14ac:dyDescent="0.3">
      <c r="B12" s="9" t="s">
        <v>18</v>
      </c>
      <c r="C12" s="9" t="s">
        <v>19</v>
      </c>
      <c r="D12" s="9" t="s">
        <v>20</v>
      </c>
      <c r="E12" s="9" t="s">
        <v>21</v>
      </c>
    </row>
    <row r="13" spans="1:5" x14ac:dyDescent="0.25">
      <c r="B13" s="4" t="s">
        <v>28</v>
      </c>
      <c r="C13" s="4" t="s">
        <v>1</v>
      </c>
      <c r="D13" s="6">
        <v>1.4231919213675197</v>
      </c>
      <c r="E13" s="6">
        <v>1.4231919213675197</v>
      </c>
    </row>
    <row r="14" spans="1:5" x14ac:dyDescent="0.25">
      <c r="B14" s="4" t="s">
        <v>29</v>
      </c>
      <c r="C14" s="4" t="s">
        <v>1</v>
      </c>
      <c r="D14" s="6">
        <v>-0.84636984273504245</v>
      </c>
      <c r="E14" s="6">
        <v>-0.84636984273504245</v>
      </c>
    </row>
    <row r="15" spans="1:5" ht="15.75" thickBot="1" x14ac:dyDescent="0.3">
      <c r="B15" s="2" t="s">
        <v>30</v>
      </c>
      <c r="C15" s="2" t="s">
        <v>1</v>
      </c>
      <c r="D15" s="5">
        <v>0.42317892136752178</v>
      </c>
      <c r="E15" s="5">
        <v>0.42317892136752178</v>
      </c>
    </row>
    <row r="18" spans="1:7" ht="15.75" thickBot="1" x14ac:dyDescent="0.3">
      <c r="A18" t="s">
        <v>7</v>
      </c>
    </row>
    <row r="19" spans="1:7" ht="15.75" thickBot="1" x14ac:dyDescent="0.3">
      <c r="B19" s="9" t="s">
        <v>18</v>
      </c>
      <c r="C19" s="9" t="s">
        <v>19</v>
      </c>
      <c r="D19" s="9" t="s">
        <v>23</v>
      </c>
      <c r="E19" s="9" t="s">
        <v>24</v>
      </c>
      <c r="F19" s="9" t="s">
        <v>25</v>
      </c>
      <c r="G19" s="9" t="s">
        <v>26</v>
      </c>
    </row>
    <row r="20" spans="1:7" x14ac:dyDescent="0.25">
      <c r="B20" s="4" t="s">
        <v>31</v>
      </c>
      <c r="C20" s="4" t="s">
        <v>13</v>
      </c>
      <c r="D20" s="6">
        <v>11.999999999999988</v>
      </c>
      <c r="E20" s="4" t="s">
        <v>58</v>
      </c>
      <c r="F20" s="4" t="s">
        <v>59</v>
      </c>
      <c r="G20" s="6">
        <v>0</v>
      </c>
    </row>
    <row r="21" spans="1:7" x14ac:dyDescent="0.25">
      <c r="B21" s="4" t="s">
        <v>34</v>
      </c>
      <c r="C21" s="4" t="s">
        <v>5</v>
      </c>
      <c r="D21" s="6">
        <v>1.000000999999999</v>
      </c>
      <c r="E21" s="4" t="s">
        <v>35</v>
      </c>
      <c r="F21" s="4" t="s">
        <v>33</v>
      </c>
      <c r="G21" s="4">
        <v>0</v>
      </c>
    </row>
    <row r="22" spans="1:7" x14ac:dyDescent="0.25">
      <c r="B22" s="4" t="s">
        <v>36</v>
      </c>
      <c r="C22" s="4" t="s">
        <v>10</v>
      </c>
      <c r="D22" s="6">
        <v>31.347768820512798</v>
      </c>
      <c r="E22" s="4" t="s">
        <v>60</v>
      </c>
      <c r="F22" s="4" t="s">
        <v>33</v>
      </c>
      <c r="G22" s="6">
        <v>19.347768820512798</v>
      </c>
    </row>
    <row r="23" spans="1:7" x14ac:dyDescent="0.25">
      <c r="B23" s="4" t="s">
        <v>31</v>
      </c>
      <c r="C23" s="4" t="s">
        <v>13</v>
      </c>
      <c r="D23" s="6">
        <v>11.999999999999988</v>
      </c>
      <c r="E23" s="4" t="s">
        <v>61</v>
      </c>
      <c r="F23" s="4" t="s">
        <v>33</v>
      </c>
      <c r="G23" s="4">
        <v>3.0000000000000124</v>
      </c>
    </row>
    <row r="24" spans="1:7" ht="15.75" thickBot="1" x14ac:dyDescent="0.3">
      <c r="B24" s="2" t="s">
        <v>36</v>
      </c>
      <c r="C24" s="2" t="s">
        <v>10</v>
      </c>
      <c r="D24" s="5">
        <v>31.347768820512798</v>
      </c>
      <c r="E24" s="2" t="s">
        <v>62</v>
      </c>
      <c r="F24" s="2" t="s">
        <v>33</v>
      </c>
      <c r="G24" s="2">
        <v>8.6522311794872024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140625" bestFit="1" customWidth="1"/>
    <col min="3" max="3" width="15.140625" bestFit="1" customWidth="1"/>
    <col min="4" max="4" width="12.7109375" bestFit="1" customWidth="1"/>
    <col min="5" max="5" width="10" customWidth="1"/>
  </cols>
  <sheetData>
    <row r="1" spans="1:5" x14ac:dyDescent="0.25">
      <c r="A1" s="1" t="s">
        <v>40</v>
      </c>
    </row>
    <row r="2" spans="1:5" x14ac:dyDescent="0.25">
      <c r="A2" s="1" t="s">
        <v>56</v>
      </c>
    </row>
    <row r="3" spans="1:5" x14ac:dyDescent="0.25">
      <c r="A3" s="1" t="s">
        <v>67</v>
      </c>
    </row>
    <row r="6" spans="1:5" ht="15.75" thickBot="1" x14ac:dyDescent="0.3">
      <c r="A6" t="s">
        <v>22</v>
      </c>
    </row>
    <row r="7" spans="1:5" x14ac:dyDescent="0.25">
      <c r="B7" s="10"/>
      <c r="C7" s="10"/>
      <c r="D7" s="10" t="s">
        <v>41</v>
      </c>
      <c r="E7" s="10" t="s">
        <v>43</v>
      </c>
    </row>
    <row r="8" spans="1:5" ht="15.75" thickBot="1" x14ac:dyDescent="0.3">
      <c r="B8" s="11" t="s">
        <v>18</v>
      </c>
      <c r="C8" s="11" t="s">
        <v>19</v>
      </c>
      <c r="D8" s="11" t="s">
        <v>42</v>
      </c>
      <c r="E8" s="11" t="s">
        <v>44</v>
      </c>
    </row>
    <row r="9" spans="1:5" x14ac:dyDescent="0.25">
      <c r="B9" s="4" t="s">
        <v>28</v>
      </c>
      <c r="C9" s="4" t="s">
        <v>1</v>
      </c>
      <c r="D9" s="6">
        <v>1.4231919213675197</v>
      </c>
      <c r="E9" s="6">
        <v>0</v>
      </c>
    </row>
    <row r="10" spans="1:5" x14ac:dyDescent="0.25">
      <c r="B10" s="4" t="s">
        <v>29</v>
      </c>
      <c r="C10" s="4" t="s">
        <v>1</v>
      </c>
      <c r="D10" s="6">
        <v>-0.84636984273504245</v>
      </c>
      <c r="E10" s="6">
        <v>0</v>
      </c>
    </row>
    <row r="11" spans="1:5" ht="15.75" thickBot="1" x14ac:dyDescent="0.3">
      <c r="B11" s="2" t="s">
        <v>30</v>
      </c>
      <c r="C11" s="2" t="s">
        <v>1</v>
      </c>
      <c r="D11" s="5">
        <v>0.42317892136752178</v>
      </c>
      <c r="E11" s="5">
        <v>0</v>
      </c>
    </row>
    <row r="13" spans="1:5" ht="15.75" thickBot="1" x14ac:dyDescent="0.3">
      <c r="A13" t="s">
        <v>7</v>
      </c>
    </row>
    <row r="14" spans="1:5" x14ac:dyDescent="0.25">
      <c r="B14" s="10"/>
      <c r="C14" s="10"/>
      <c r="D14" s="10" t="s">
        <v>41</v>
      </c>
      <c r="E14" s="10" t="s">
        <v>45</v>
      </c>
    </row>
    <row r="15" spans="1:5" ht="15.75" thickBot="1" x14ac:dyDescent="0.3">
      <c r="B15" s="11" t="s">
        <v>18</v>
      </c>
      <c r="C15" s="11" t="s">
        <v>19</v>
      </c>
      <c r="D15" s="11" t="s">
        <v>42</v>
      </c>
      <c r="E15" s="11" t="s">
        <v>46</v>
      </c>
    </row>
    <row r="16" spans="1:5" x14ac:dyDescent="0.25">
      <c r="B16" s="4" t="s">
        <v>31</v>
      </c>
      <c r="C16" s="4" t="s">
        <v>13</v>
      </c>
      <c r="D16" s="6">
        <v>11.999999999999988</v>
      </c>
      <c r="E16" s="6">
        <v>49.999999999999979</v>
      </c>
    </row>
    <row r="17" spans="2:5" x14ac:dyDescent="0.25">
      <c r="B17" s="4" t="s">
        <v>34</v>
      </c>
      <c r="C17" s="4" t="s">
        <v>5</v>
      </c>
      <c r="D17" s="6">
        <v>1.000000999999999</v>
      </c>
      <c r="E17" s="6">
        <v>-249.99999999999974</v>
      </c>
    </row>
    <row r="18" spans="2:5" x14ac:dyDescent="0.25">
      <c r="B18" s="4" t="s">
        <v>36</v>
      </c>
      <c r="C18" s="4" t="s">
        <v>10</v>
      </c>
      <c r="D18" s="6">
        <v>31.347768820512798</v>
      </c>
      <c r="E18" s="6">
        <v>0</v>
      </c>
    </row>
    <row r="19" spans="2:5" x14ac:dyDescent="0.25">
      <c r="B19" s="4" t="s">
        <v>31</v>
      </c>
      <c r="C19" s="4" t="s">
        <v>13</v>
      </c>
      <c r="D19" s="6">
        <v>11.999999999999988</v>
      </c>
      <c r="E19" s="6">
        <v>0</v>
      </c>
    </row>
    <row r="20" spans="2:5" ht="15.75" thickBot="1" x14ac:dyDescent="0.3">
      <c r="B20" s="2" t="s">
        <v>36</v>
      </c>
      <c r="C20" s="2" t="s">
        <v>10</v>
      </c>
      <c r="D20" s="5">
        <v>31.347768820512798</v>
      </c>
      <c r="E20" s="5"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140625" bestFit="1" customWidth="1"/>
    <col min="3" max="3" width="18.28515625" bestFit="1" customWidth="1"/>
    <col min="4" max="4" width="12.7109375" bestFit="1" customWidth="1"/>
    <col min="5" max="5" width="2.28515625" customWidth="1"/>
    <col min="6" max="6" width="12.7109375" bestFit="1" customWidth="1"/>
    <col min="7" max="7" width="10" bestFit="1" customWidth="1"/>
    <col min="8" max="8" width="2.28515625" customWidth="1"/>
    <col min="9" max="9" width="12.7109375" bestFit="1" customWidth="1"/>
    <col min="10" max="10" width="10" bestFit="1" customWidth="1"/>
  </cols>
  <sheetData>
    <row r="1" spans="1:10" x14ac:dyDescent="0.25">
      <c r="A1" s="1" t="s">
        <v>47</v>
      </c>
    </row>
    <row r="2" spans="1:10" x14ac:dyDescent="0.25">
      <c r="A2" s="1" t="s">
        <v>68</v>
      </c>
    </row>
    <row r="3" spans="1:10" x14ac:dyDescent="0.25">
      <c r="A3" s="1" t="s">
        <v>67</v>
      </c>
    </row>
    <row r="5" spans="1:10" ht="15.75" thickBot="1" x14ac:dyDescent="0.3"/>
    <row r="6" spans="1:10" x14ac:dyDescent="0.25">
      <c r="B6" s="10"/>
      <c r="C6" s="10" t="s">
        <v>49</v>
      </c>
      <c r="D6" s="10"/>
    </row>
    <row r="7" spans="1:10" ht="15.75" thickBot="1" x14ac:dyDescent="0.3">
      <c r="B7" s="11" t="s">
        <v>18</v>
      </c>
      <c r="C7" s="11" t="s">
        <v>19</v>
      </c>
      <c r="D7" s="11" t="s">
        <v>42</v>
      </c>
    </row>
    <row r="8" spans="1:10" ht="15.75" thickBot="1" x14ac:dyDescent="0.3">
      <c r="B8" s="2" t="s">
        <v>27</v>
      </c>
      <c r="C8" s="2" t="s">
        <v>3</v>
      </c>
      <c r="D8" s="5">
        <v>349.99974999999972</v>
      </c>
    </row>
    <row r="10" spans="1:10" ht="15.75" thickBot="1" x14ac:dyDescent="0.3"/>
    <row r="11" spans="1:10" x14ac:dyDescent="0.25">
      <c r="B11" s="10"/>
      <c r="C11" s="10" t="s">
        <v>50</v>
      </c>
      <c r="D11" s="10"/>
      <c r="F11" s="10" t="s">
        <v>51</v>
      </c>
      <c r="G11" s="10" t="s">
        <v>49</v>
      </c>
      <c r="I11" s="10" t="s">
        <v>54</v>
      </c>
      <c r="J11" s="10" t="s">
        <v>49</v>
      </c>
    </row>
    <row r="12" spans="1:10" ht="15.75" thickBot="1" x14ac:dyDescent="0.3">
      <c r="B12" s="11" t="s">
        <v>18</v>
      </c>
      <c r="C12" s="11" t="s">
        <v>19</v>
      </c>
      <c r="D12" s="11" t="s">
        <v>42</v>
      </c>
      <c r="F12" s="11" t="s">
        <v>52</v>
      </c>
      <c r="G12" s="11" t="s">
        <v>53</v>
      </c>
      <c r="I12" s="11" t="s">
        <v>52</v>
      </c>
      <c r="J12" s="11" t="s">
        <v>53</v>
      </c>
    </row>
    <row r="13" spans="1:10" x14ac:dyDescent="0.25">
      <c r="B13" s="4" t="s">
        <v>28</v>
      </c>
      <c r="C13" s="4" t="s">
        <v>1</v>
      </c>
      <c r="D13" s="6">
        <v>1.4231919213675197</v>
      </c>
      <c r="F13" s="6">
        <v>1.4231919213675197</v>
      </c>
      <c r="G13" s="6">
        <v>349.99974999999972</v>
      </c>
      <c r="I13" s="6">
        <v>1.4231919213675197</v>
      </c>
      <c r="J13" s="6">
        <v>349.99974999999972</v>
      </c>
    </row>
    <row r="14" spans="1:10" x14ac:dyDescent="0.25">
      <c r="B14" s="4" t="s">
        <v>29</v>
      </c>
      <c r="C14" s="4" t="s">
        <v>1</v>
      </c>
      <c r="D14" s="6">
        <v>-0.84636984273504245</v>
      </c>
      <c r="F14" s="6">
        <v>-0.84636984273504245</v>
      </c>
      <c r="G14" s="6">
        <v>349.99974999999972</v>
      </c>
      <c r="I14" s="6">
        <v>-0.84636984273504245</v>
      </c>
      <c r="J14" s="6">
        <v>349.99974999999972</v>
      </c>
    </row>
    <row r="15" spans="1:10" ht="15.75" thickBot="1" x14ac:dyDescent="0.3">
      <c r="B15" s="2" t="s">
        <v>30</v>
      </c>
      <c r="C15" s="2" t="s">
        <v>1</v>
      </c>
      <c r="D15" s="5">
        <v>0.42317892136752178</v>
      </c>
      <c r="F15" s="5">
        <v>0.42317892136752178</v>
      </c>
      <c r="G15" s="5">
        <v>349.99974999999972</v>
      </c>
      <c r="I15" s="5">
        <v>0.42317892136752178</v>
      </c>
      <c r="J15" s="5">
        <v>349.99974999999972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topLeftCell="C10" zoomScale="150" zoomScaleNormal="150" workbookViewId="0">
      <selection activeCell="F13" sqref="F13"/>
    </sheetView>
  </sheetViews>
  <sheetFormatPr defaultRowHeight="15" x14ac:dyDescent="0.25"/>
  <cols>
    <col min="2" max="2" width="21.5703125" customWidth="1"/>
    <col min="3" max="3" width="9.85546875" customWidth="1"/>
    <col min="4" max="4" width="10.28515625" customWidth="1"/>
    <col min="5" max="5" width="9.5703125" customWidth="1"/>
    <col min="6" max="6" width="10.140625" customWidth="1"/>
  </cols>
  <sheetData>
    <row r="3" spans="2:7" x14ac:dyDescent="0.25">
      <c r="C3" s="51" t="s">
        <v>152</v>
      </c>
      <c r="D3" s="51" t="s">
        <v>153</v>
      </c>
      <c r="E3" s="51" t="s">
        <v>165</v>
      </c>
      <c r="F3" s="51" t="s">
        <v>166</v>
      </c>
    </row>
    <row r="4" spans="2:7" x14ac:dyDescent="0.25">
      <c r="B4" t="s">
        <v>174</v>
      </c>
      <c r="C4" s="13">
        <f>'Large Bakers'!F27*1</f>
        <v>389.95172649845858</v>
      </c>
      <c r="D4">
        <f>'Strong Bakers'!F27*1</f>
        <v>396.00000000000011</v>
      </c>
      <c r="E4" s="56">
        <f>'Fancy Clears '!F27*1</f>
        <v>420.00000606880343</v>
      </c>
      <c r="F4" s="13">
        <f>'Whole Wheat Flour'!F27*1</f>
        <v>433.33333394194358</v>
      </c>
    </row>
    <row r="5" spans="2:7" x14ac:dyDescent="0.25">
      <c r="B5" t="s">
        <v>215</v>
      </c>
      <c r="C5" s="13">
        <f>'Large Bakers'!D22</f>
        <v>0.28019436641424017</v>
      </c>
      <c r="D5" s="13">
        <f>'Strong Bakers'!D22</f>
        <v>0.6400000000000009</v>
      </c>
      <c r="E5" s="13">
        <f>'Fancy Clears '!D22</f>
        <v>0.80000004045868933</v>
      </c>
      <c r="F5" s="13">
        <f>'Whole Wheat Flour'!D22</f>
        <v>0.66666667883887065</v>
      </c>
    </row>
    <row r="6" spans="2:7" x14ac:dyDescent="0.25">
      <c r="C6" s="13">
        <f>C5*C8</f>
        <v>0</v>
      </c>
      <c r="D6" s="13">
        <f>D5*D8</f>
        <v>64.000000000000085</v>
      </c>
      <c r="E6" s="13">
        <f>E5*E8</f>
        <v>160.00000809173787</v>
      </c>
      <c r="F6" s="13">
        <f>F5*F8</f>
        <v>275.99999239715953</v>
      </c>
      <c r="G6" s="13"/>
    </row>
    <row r="7" spans="2:7" x14ac:dyDescent="0.25">
      <c r="B7" t="s">
        <v>171</v>
      </c>
      <c r="C7" s="13">
        <f>'Production  Planning'!F4*1</f>
        <v>20.048273501541416</v>
      </c>
      <c r="D7" s="13">
        <f>'Production  Planning'!F5*1</f>
        <v>18.999999999999886</v>
      </c>
      <c r="E7" s="13">
        <f>'Production  Planning'!F6*1</f>
        <v>29.99999393119657</v>
      </c>
      <c r="F7" s="13">
        <f>'Production  Planning'!F7*1</f>
        <v>26.666666058056421</v>
      </c>
    </row>
    <row r="8" spans="2:7" x14ac:dyDescent="0.25">
      <c r="B8" t="s">
        <v>172</v>
      </c>
      <c r="C8" s="49">
        <v>0</v>
      </c>
      <c r="D8" s="49">
        <v>100</v>
      </c>
      <c r="E8" s="49">
        <v>200</v>
      </c>
      <c r="F8" s="49">
        <v>413.99998103680099</v>
      </c>
    </row>
    <row r="10" spans="2:7" x14ac:dyDescent="0.25">
      <c r="B10" t="s">
        <v>173</v>
      </c>
      <c r="C10" s="13">
        <f>C8*C7</f>
        <v>0</v>
      </c>
      <c r="D10" s="13">
        <f t="shared" ref="D10:F10" si="0">D8*D7</f>
        <v>1899.9999999999886</v>
      </c>
      <c r="E10" s="13">
        <f t="shared" si="0"/>
        <v>5999.9987862393136</v>
      </c>
      <c r="F10" s="13">
        <f t="shared" si="0"/>
        <v>11039.999242350063</v>
      </c>
    </row>
    <row r="13" spans="2:7" x14ac:dyDescent="0.25">
      <c r="B13" t="s">
        <v>216</v>
      </c>
      <c r="C13" s="49">
        <f>((C8*C5)+(D8*D5)+(E8*E5)+(F8*F5))</f>
        <v>500.00000048889751</v>
      </c>
      <c r="E13" t="s">
        <v>167</v>
      </c>
      <c r="F13" s="13">
        <f>C10+D10+E10+F10</f>
        <v>18939.998028589365</v>
      </c>
    </row>
    <row r="15" spans="2:7" x14ac:dyDescent="0.25">
      <c r="B15" t="s">
        <v>169</v>
      </c>
      <c r="C15" s="59">
        <f>(C8+D8+E8+F8)</f>
        <v>713.99998103680105</v>
      </c>
      <c r="D15" s="61"/>
    </row>
    <row r="16" spans="2:7" x14ac:dyDescent="0.25">
      <c r="E16" t="s">
        <v>162</v>
      </c>
      <c r="F16" t="s">
        <v>161</v>
      </c>
      <c r="G16" t="s">
        <v>163</v>
      </c>
    </row>
    <row r="17" spans="3:7" x14ac:dyDescent="0.25">
      <c r="D17" t="s">
        <v>177</v>
      </c>
      <c r="E17">
        <v>100</v>
      </c>
      <c r="F17">
        <v>500</v>
      </c>
      <c r="G17">
        <f>C13</f>
        <v>500.00000048889751</v>
      </c>
    </row>
    <row r="18" spans="3:7" x14ac:dyDescent="0.25">
      <c r="D18" t="s">
        <v>152</v>
      </c>
      <c r="E18">
        <v>0</v>
      </c>
      <c r="F18" s="1">
        <v>0</v>
      </c>
      <c r="G18">
        <f>C8</f>
        <v>0</v>
      </c>
    </row>
    <row r="19" spans="3:7" x14ac:dyDescent="0.25">
      <c r="D19" t="s">
        <v>153</v>
      </c>
      <c r="E19">
        <v>0</v>
      </c>
      <c r="F19">
        <v>100</v>
      </c>
      <c r="G19" s="49">
        <f>D8</f>
        <v>100</v>
      </c>
    </row>
    <row r="20" spans="3:7" x14ac:dyDescent="0.25">
      <c r="C20" t="s">
        <v>164</v>
      </c>
      <c r="D20" t="s">
        <v>165</v>
      </c>
      <c r="E20" s="1">
        <v>200</v>
      </c>
      <c r="F20">
        <v>400</v>
      </c>
      <c r="G20" s="49">
        <f>E8</f>
        <v>200</v>
      </c>
    </row>
    <row r="21" spans="3:7" x14ac:dyDescent="0.25">
      <c r="D21" t="s">
        <v>166</v>
      </c>
      <c r="E21">
        <v>0</v>
      </c>
      <c r="F21">
        <v>600</v>
      </c>
      <c r="G21" s="49">
        <f>F8</f>
        <v>413.99998103680099</v>
      </c>
    </row>
    <row r="22" spans="3:7" x14ac:dyDescent="0.25">
      <c r="D22" t="s">
        <v>159</v>
      </c>
      <c r="E22">
        <v>800</v>
      </c>
      <c r="F22">
        <v>900</v>
      </c>
      <c r="G22" s="49">
        <f>C15</f>
        <v>713.99998103680105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opLeftCell="A10" workbookViewId="0"/>
  </sheetViews>
  <sheetFormatPr defaultRowHeight="15" x14ac:dyDescent="0.25"/>
  <cols>
    <col min="1" max="1" width="2.28515625" customWidth="1"/>
    <col min="2" max="2" width="6.140625" bestFit="1" customWidth="1"/>
    <col min="3" max="3" width="18.285156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56</v>
      </c>
    </row>
    <row r="3" spans="1:5" x14ac:dyDescent="0.25">
      <c r="A3" s="1" t="s">
        <v>69</v>
      </c>
    </row>
    <row r="6" spans="1:5" ht="15.75" thickBot="1" x14ac:dyDescent="0.3">
      <c r="A6" t="s">
        <v>17</v>
      </c>
    </row>
    <row r="7" spans="1:5" ht="15.75" thickBot="1" x14ac:dyDescent="0.3">
      <c r="B7" s="9" t="s">
        <v>18</v>
      </c>
      <c r="C7" s="9" t="s">
        <v>19</v>
      </c>
      <c r="D7" s="9" t="s">
        <v>20</v>
      </c>
      <c r="E7" s="9" t="s">
        <v>21</v>
      </c>
    </row>
    <row r="8" spans="1:5" ht="15.75" thickBot="1" x14ac:dyDescent="0.3">
      <c r="B8" s="2" t="s">
        <v>27</v>
      </c>
      <c r="C8" s="2" t="s">
        <v>3</v>
      </c>
      <c r="D8" s="5">
        <v>0</v>
      </c>
      <c r="E8" s="5">
        <v>349.99974999999972</v>
      </c>
    </row>
    <row r="11" spans="1:5" ht="15.75" thickBot="1" x14ac:dyDescent="0.3">
      <c r="A11" t="s">
        <v>22</v>
      </c>
    </row>
    <row r="12" spans="1:5" ht="15.75" thickBot="1" x14ac:dyDescent="0.3">
      <c r="B12" s="9" t="s">
        <v>18</v>
      </c>
      <c r="C12" s="9" t="s">
        <v>19</v>
      </c>
      <c r="D12" s="9" t="s">
        <v>20</v>
      </c>
      <c r="E12" s="9" t="s">
        <v>21</v>
      </c>
    </row>
    <row r="13" spans="1:5" x14ac:dyDescent="0.25">
      <c r="B13" s="4" t="s">
        <v>28</v>
      </c>
      <c r="C13" s="4" t="s">
        <v>1</v>
      </c>
      <c r="D13" s="6">
        <v>0</v>
      </c>
      <c r="E13" s="6">
        <v>1.4231919213675197</v>
      </c>
    </row>
    <row r="14" spans="1:5" x14ac:dyDescent="0.25">
      <c r="B14" s="4" t="s">
        <v>29</v>
      </c>
      <c r="C14" s="4" t="s">
        <v>1</v>
      </c>
      <c r="D14" s="6">
        <v>0</v>
      </c>
      <c r="E14" s="6">
        <v>-0.84636984273504245</v>
      </c>
    </row>
    <row r="15" spans="1:5" ht="15.75" thickBot="1" x14ac:dyDescent="0.3">
      <c r="B15" s="2" t="s">
        <v>30</v>
      </c>
      <c r="C15" s="2" t="s">
        <v>1</v>
      </c>
      <c r="D15" s="5">
        <v>0</v>
      </c>
      <c r="E15" s="5">
        <v>0.42317892136752178</v>
      </c>
    </row>
    <row r="18" spans="1:7" ht="15.75" thickBot="1" x14ac:dyDescent="0.3">
      <c r="A18" t="s">
        <v>7</v>
      </c>
    </row>
    <row r="19" spans="1:7" ht="15.75" thickBot="1" x14ac:dyDescent="0.3">
      <c r="B19" s="9" t="s">
        <v>18</v>
      </c>
      <c r="C19" s="9" t="s">
        <v>19</v>
      </c>
      <c r="D19" s="9" t="s">
        <v>23</v>
      </c>
      <c r="E19" s="9" t="s">
        <v>24</v>
      </c>
      <c r="F19" s="9" t="s">
        <v>25</v>
      </c>
      <c r="G19" s="9" t="s">
        <v>26</v>
      </c>
    </row>
    <row r="20" spans="1:7" x14ac:dyDescent="0.25">
      <c r="B20" s="4" t="s">
        <v>31</v>
      </c>
      <c r="C20" s="4" t="s">
        <v>13</v>
      </c>
      <c r="D20" s="6">
        <v>11.999999999999988</v>
      </c>
      <c r="E20" s="4" t="s">
        <v>58</v>
      </c>
      <c r="F20" s="4" t="s">
        <v>59</v>
      </c>
      <c r="G20" s="6">
        <v>0</v>
      </c>
    </row>
    <row r="21" spans="1:7" x14ac:dyDescent="0.25">
      <c r="B21" s="4" t="s">
        <v>34</v>
      </c>
      <c r="C21" s="4" t="s">
        <v>5</v>
      </c>
      <c r="D21" s="6">
        <v>1.000000999999999</v>
      </c>
      <c r="E21" s="4" t="s">
        <v>35</v>
      </c>
      <c r="F21" s="4" t="s">
        <v>33</v>
      </c>
      <c r="G21" s="4">
        <v>0</v>
      </c>
    </row>
    <row r="22" spans="1:7" x14ac:dyDescent="0.25">
      <c r="B22" s="4" t="s">
        <v>36</v>
      </c>
      <c r="C22" s="4" t="s">
        <v>10</v>
      </c>
      <c r="D22" s="6">
        <v>31.347768820512798</v>
      </c>
      <c r="E22" s="4" t="s">
        <v>60</v>
      </c>
      <c r="F22" s="4" t="s">
        <v>33</v>
      </c>
      <c r="G22" s="6">
        <v>19.347768820512798</v>
      </c>
    </row>
    <row r="23" spans="1:7" x14ac:dyDescent="0.25">
      <c r="B23" s="4" t="s">
        <v>31</v>
      </c>
      <c r="C23" s="4" t="s">
        <v>13</v>
      </c>
      <c r="D23" s="6">
        <v>11.999999999999988</v>
      </c>
      <c r="E23" s="4" t="s">
        <v>61</v>
      </c>
      <c r="F23" s="4" t="s">
        <v>33</v>
      </c>
      <c r="G23" s="4">
        <v>3.0000000000000124</v>
      </c>
    </row>
    <row r="24" spans="1:7" ht="15.75" thickBot="1" x14ac:dyDescent="0.3">
      <c r="B24" s="2" t="s">
        <v>36</v>
      </c>
      <c r="C24" s="2" t="s">
        <v>10</v>
      </c>
      <c r="D24" s="5">
        <v>31.347768820512798</v>
      </c>
      <c r="E24" s="2" t="s">
        <v>62</v>
      </c>
      <c r="F24" s="2" t="s">
        <v>33</v>
      </c>
      <c r="G24" s="2">
        <v>8.6522311794872024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/>
  </sheetViews>
  <sheetFormatPr defaultRowHeight="15" x14ac:dyDescent="0.25"/>
  <cols>
    <col min="1" max="1" width="2.28515625" customWidth="1"/>
    <col min="2" max="2" width="6.140625" bestFit="1" customWidth="1"/>
    <col min="3" max="3" width="18.285156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56</v>
      </c>
    </row>
    <row r="3" spans="1:5" x14ac:dyDescent="0.25">
      <c r="A3" s="1" t="s">
        <v>70</v>
      </c>
    </row>
    <row r="6" spans="1:5" ht="15.75" thickBot="1" x14ac:dyDescent="0.3">
      <c r="A6" t="s">
        <v>17</v>
      </c>
    </row>
    <row r="7" spans="1:5" ht="15.75" thickBot="1" x14ac:dyDescent="0.3">
      <c r="B7" s="9" t="s">
        <v>18</v>
      </c>
      <c r="C7" s="9" t="s">
        <v>19</v>
      </c>
      <c r="D7" s="9" t="s">
        <v>20</v>
      </c>
      <c r="E7" s="9" t="s">
        <v>21</v>
      </c>
    </row>
    <row r="8" spans="1:5" ht="15.75" thickBot="1" x14ac:dyDescent="0.3">
      <c r="B8" s="2" t="s">
        <v>27</v>
      </c>
      <c r="C8" s="2" t="s">
        <v>3</v>
      </c>
      <c r="D8" s="5">
        <v>0</v>
      </c>
      <c r="E8" s="5">
        <v>299.99974999999961</v>
      </c>
    </row>
    <row r="11" spans="1:5" ht="15.75" thickBot="1" x14ac:dyDescent="0.3">
      <c r="A11" t="s">
        <v>22</v>
      </c>
    </row>
    <row r="12" spans="1:5" ht="15.75" thickBot="1" x14ac:dyDescent="0.3">
      <c r="B12" s="9" t="s">
        <v>18</v>
      </c>
      <c r="C12" s="9" t="s">
        <v>19</v>
      </c>
      <c r="D12" s="9" t="s">
        <v>20</v>
      </c>
      <c r="E12" s="9" t="s">
        <v>21</v>
      </c>
    </row>
    <row r="13" spans="1:5" x14ac:dyDescent="0.25">
      <c r="B13" s="4" t="s">
        <v>28</v>
      </c>
      <c r="C13" s="4" t="s">
        <v>1</v>
      </c>
      <c r="D13" s="6">
        <v>0</v>
      </c>
      <c r="E13" s="6">
        <v>1.9406919213675198</v>
      </c>
    </row>
    <row r="14" spans="1:5" x14ac:dyDescent="0.25">
      <c r="B14" s="4" t="s">
        <v>29</v>
      </c>
      <c r="C14" s="4" t="s">
        <v>1</v>
      </c>
      <c r="D14" s="6">
        <v>0</v>
      </c>
      <c r="E14" s="6">
        <v>-0.88136984273504249</v>
      </c>
    </row>
    <row r="15" spans="1:5" ht="15.75" thickBot="1" x14ac:dyDescent="0.3">
      <c r="B15" s="2" t="s">
        <v>30</v>
      </c>
      <c r="C15" s="2" t="s">
        <v>1</v>
      </c>
      <c r="D15" s="5">
        <v>0</v>
      </c>
      <c r="E15" s="5">
        <v>-5.9321078632478375E-2</v>
      </c>
    </row>
    <row r="18" spans="1:7" ht="15.75" thickBot="1" x14ac:dyDescent="0.3">
      <c r="A18" t="s">
        <v>7</v>
      </c>
    </row>
    <row r="19" spans="1:7" ht="15.75" thickBot="1" x14ac:dyDescent="0.3">
      <c r="B19" s="9" t="s">
        <v>18</v>
      </c>
      <c r="C19" s="9" t="s">
        <v>19</v>
      </c>
      <c r="D19" s="9" t="s">
        <v>23</v>
      </c>
      <c r="E19" s="9" t="s">
        <v>24</v>
      </c>
      <c r="F19" s="9" t="s">
        <v>25</v>
      </c>
      <c r="G19" s="9" t="s">
        <v>26</v>
      </c>
    </row>
    <row r="20" spans="1:7" x14ac:dyDescent="0.25">
      <c r="B20" s="4" t="s">
        <v>31</v>
      </c>
      <c r="C20" s="4" t="s">
        <v>13</v>
      </c>
      <c r="D20" s="6">
        <v>10.999999999999986</v>
      </c>
      <c r="E20" s="4" t="s">
        <v>58</v>
      </c>
      <c r="F20" s="4" t="s">
        <v>59</v>
      </c>
      <c r="G20" s="6">
        <v>0</v>
      </c>
    </row>
    <row r="21" spans="1:7" x14ac:dyDescent="0.25">
      <c r="B21" s="4" t="s">
        <v>34</v>
      </c>
      <c r="C21" s="4" t="s">
        <v>5</v>
      </c>
      <c r="D21" s="6">
        <v>1.0000009999999988</v>
      </c>
      <c r="E21" s="4" t="s">
        <v>35</v>
      </c>
      <c r="F21" s="4" t="s">
        <v>33</v>
      </c>
      <c r="G21" s="4">
        <v>0</v>
      </c>
    </row>
    <row r="22" spans="1:7" x14ac:dyDescent="0.25">
      <c r="B22" s="4" t="s">
        <v>36</v>
      </c>
      <c r="C22" s="4" t="s">
        <v>10</v>
      </c>
      <c r="D22" s="6">
        <v>29.110268820512797</v>
      </c>
      <c r="E22" s="4" t="s">
        <v>60</v>
      </c>
      <c r="F22" s="4" t="s">
        <v>33</v>
      </c>
      <c r="G22" s="6">
        <v>9.1102688205127969</v>
      </c>
    </row>
    <row r="23" spans="1:7" x14ac:dyDescent="0.25">
      <c r="B23" s="4" t="s">
        <v>31</v>
      </c>
      <c r="C23" s="4" t="s">
        <v>13</v>
      </c>
      <c r="D23" s="6">
        <v>10.999999999999986</v>
      </c>
      <c r="E23" s="4" t="s">
        <v>61</v>
      </c>
      <c r="F23" s="4" t="s">
        <v>33</v>
      </c>
      <c r="G23" s="4">
        <v>4.0000000000000142</v>
      </c>
    </row>
    <row r="24" spans="1:7" ht="15.75" thickBot="1" x14ac:dyDescent="0.3">
      <c r="B24" s="2" t="s">
        <v>36</v>
      </c>
      <c r="C24" s="2" t="s">
        <v>10</v>
      </c>
      <c r="D24" s="5">
        <v>29.110268820512797</v>
      </c>
      <c r="E24" s="2" t="s">
        <v>62</v>
      </c>
      <c r="F24" s="2" t="s">
        <v>33</v>
      </c>
      <c r="G24" s="2">
        <v>10.889731179487203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/>
  </sheetViews>
  <sheetFormatPr defaultRowHeight="15" x14ac:dyDescent="0.25"/>
  <cols>
    <col min="1" max="1" width="2.28515625" customWidth="1"/>
    <col min="2" max="2" width="6.140625" bestFit="1" customWidth="1"/>
    <col min="3" max="3" width="18.285156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10" bestFit="1" customWidth="1"/>
  </cols>
  <sheetData>
    <row r="1" spans="1:5" x14ac:dyDescent="0.25">
      <c r="A1" s="1" t="s">
        <v>14</v>
      </c>
    </row>
    <row r="2" spans="1:5" x14ac:dyDescent="0.25">
      <c r="A2" s="1" t="s">
        <v>56</v>
      </c>
    </row>
    <row r="3" spans="1:5" x14ac:dyDescent="0.25">
      <c r="A3" s="1" t="s">
        <v>71</v>
      </c>
    </row>
    <row r="6" spans="1:5" ht="15.75" thickBot="1" x14ac:dyDescent="0.3">
      <c r="A6" t="s">
        <v>17</v>
      </c>
    </row>
    <row r="7" spans="1:5" ht="15.75" thickBot="1" x14ac:dyDescent="0.3">
      <c r="B7" s="9" t="s">
        <v>18</v>
      </c>
      <c r="C7" s="9" t="s">
        <v>19</v>
      </c>
      <c r="D7" s="9" t="s">
        <v>20</v>
      </c>
      <c r="E7" s="9" t="s">
        <v>21</v>
      </c>
    </row>
    <row r="8" spans="1:5" ht="15.75" thickBot="1" x14ac:dyDescent="0.3">
      <c r="B8" s="2" t="s">
        <v>27</v>
      </c>
      <c r="C8" s="2" t="s">
        <v>3</v>
      </c>
      <c r="D8" s="5">
        <v>0</v>
      </c>
      <c r="E8" s="5">
        <v>399.99974999999989</v>
      </c>
    </row>
    <row r="11" spans="1:5" ht="15.75" thickBot="1" x14ac:dyDescent="0.3">
      <c r="A11" t="s">
        <v>22</v>
      </c>
    </row>
    <row r="12" spans="1:5" ht="15.75" thickBot="1" x14ac:dyDescent="0.3">
      <c r="B12" s="9" t="s">
        <v>18</v>
      </c>
      <c r="C12" s="9" t="s">
        <v>19</v>
      </c>
      <c r="D12" s="9" t="s">
        <v>20</v>
      </c>
      <c r="E12" s="9" t="s">
        <v>21</v>
      </c>
    </row>
    <row r="13" spans="1:5" x14ac:dyDescent="0.25">
      <c r="B13" s="4" t="s">
        <v>28</v>
      </c>
      <c r="C13" s="4" t="s">
        <v>1</v>
      </c>
      <c r="D13" s="6">
        <v>0</v>
      </c>
      <c r="E13" s="6">
        <v>1.332298999999999</v>
      </c>
    </row>
    <row r="14" spans="1:5" x14ac:dyDescent="0.25">
      <c r="B14" s="4" t="s">
        <v>29</v>
      </c>
      <c r="C14" s="4" t="s">
        <v>1</v>
      </c>
      <c r="D14" s="6">
        <v>0</v>
      </c>
      <c r="E14" s="6">
        <v>-1.6645839999999994</v>
      </c>
    </row>
    <row r="15" spans="1:5" ht="15.75" thickBot="1" x14ac:dyDescent="0.3">
      <c r="B15" s="2" t="s">
        <v>30</v>
      </c>
      <c r="C15" s="2" t="s">
        <v>1</v>
      </c>
      <c r="D15" s="5">
        <v>0</v>
      </c>
      <c r="E15" s="5">
        <v>1.3322859999999999</v>
      </c>
    </row>
    <row r="18" spans="1:7" ht="15.75" thickBot="1" x14ac:dyDescent="0.3">
      <c r="A18" t="s">
        <v>7</v>
      </c>
    </row>
    <row r="19" spans="1:7" ht="15.75" thickBot="1" x14ac:dyDescent="0.3">
      <c r="B19" s="9" t="s">
        <v>18</v>
      </c>
      <c r="C19" s="9" t="s">
        <v>19</v>
      </c>
      <c r="D19" s="9" t="s">
        <v>23</v>
      </c>
      <c r="E19" s="9" t="s">
        <v>24</v>
      </c>
      <c r="F19" s="9" t="s">
        <v>25</v>
      </c>
      <c r="G19" s="9" t="s">
        <v>26</v>
      </c>
    </row>
    <row r="20" spans="1:7" x14ac:dyDescent="0.25">
      <c r="B20" s="4" t="s">
        <v>31</v>
      </c>
      <c r="C20" s="4" t="s">
        <v>13</v>
      </c>
      <c r="D20" s="6">
        <v>12.999999999999993</v>
      </c>
      <c r="E20" s="4" t="s">
        <v>58</v>
      </c>
      <c r="F20" s="4" t="s">
        <v>59</v>
      </c>
      <c r="G20" s="6">
        <v>0</v>
      </c>
    </row>
    <row r="21" spans="1:7" x14ac:dyDescent="0.25">
      <c r="B21" s="4" t="s">
        <v>34</v>
      </c>
      <c r="C21" s="4" t="s">
        <v>5</v>
      </c>
      <c r="D21" s="6">
        <v>1.0000009999999995</v>
      </c>
      <c r="E21" s="4" t="s">
        <v>35</v>
      </c>
      <c r="F21" s="4" t="s">
        <v>33</v>
      </c>
      <c r="G21" s="4">
        <v>0</v>
      </c>
    </row>
    <row r="22" spans="1:7" x14ac:dyDescent="0.25">
      <c r="B22" s="4" t="s">
        <v>36</v>
      </c>
      <c r="C22" s="4" t="s">
        <v>10</v>
      </c>
      <c r="D22" s="6">
        <v>39.984374999999986</v>
      </c>
      <c r="E22" s="4" t="s">
        <v>60</v>
      </c>
      <c r="F22" s="4" t="s">
        <v>33</v>
      </c>
      <c r="G22" s="6">
        <v>19.984374999999986</v>
      </c>
    </row>
    <row r="23" spans="1:7" x14ac:dyDescent="0.25">
      <c r="B23" s="4" t="s">
        <v>31</v>
      </c>
      <c r="C23" s="4" t="s">
        <v>13</v>
      </c>
      <c r="D23" s="6">
        <v>12.999999999999993</v>
      </c>
      <c r="E23" s="4" t="s">
        <v>61</v>
      </c>
      <c r="F23" s="4" t="s">
        <v>33</v>
      </c>
      <c r="G23" s="4">
        <v>2.0000000000000071</v>
      </c>
    </row>
    <row r="24" spans="1:7" ht="15.75" thickBot="1" x14ac:dyDescent="0.3">
      <c r="B24" s="2" t="s">
        <v>36</v>
      </c>
      <c r="C24" s="2" t="s">
        <v>10</v>
      </c>
      <c r="D24" s="5">
        <v>39.984374999999986</v>
      </c>
      <c r="E24" s="2" t="s">
        <v>62</v>
      </c>
      <c r="F24" s="2" t="s">
        <v>33</v>
      </c>
      <c r="G24" s="2">
        <v>1.5625000000014211E-2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opLeftCell="A13" workbookViewId="0"/>
  </sheetViews>
  <sheetFormatPr defaultRowHeight="15" x14ac:dyDescent="0.25"/>
  <cols>
    <col min="1" max="1" width="2.28515625" customWidth="1"/>
    <col min="2" max="2" width="6.140625" bestFit="1" customWidth="1"/>
    <col min="3" max="3" width="18.285156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56</v>
      </c>
    </row>
    <row r="3" spans="1:5" x14ac:dyDescent="0.25">
      <c r="A3" s="1" t="s">
        <v>72</v>
      </c>
    </row>
    <row r="6" spans="1:5" ht="15.75" thickBot="1" x14ac:dyDescent="0.3">
      <c r="A6" t="s">
        <v>17</v>
      </c>
    </row>
    <row r="7" spans="1:5" ht="15.75" thickBot="1" x14ac:dyDescent="0.3">
      <c r="B7" s="9" t="s">
        <v>18</v>
      </c>
      <c r="C7" s="9" t="s">
        <v>19</v>
      </c>
      <c r="D7" s="9" t="s">
        <v>20</v>
      </c>
      <c r="E7" s="9" t="s">
        <v>21</v>
      </c>
    </row>
    <row r="8" spans="1:5" ht="15.75" thickBot="1" x14ac:dyDescent="0.3">
      <c r="B8" s="2" t="s">
        <v>27</v>
      </c>
      <c r="C8" s="2" t="s">
        <v>3</v>
      </c>
      <c r="D8" s="5">
        <v>0</v>
      </c>
      <c r="E8" s="5">
        <v>399.99971303507368</v>
      </c>
    </row>
    <row r="11" spans="1:5" ht="15.75" thickBot="1" x14ac:dyDescent="0.3">
      <c r="A11" t="s">
        <v>22</v>
      </c>
    </row>
    <row r="12" spans="1:5" ht="15.75" thickBot="1" x14ac:dyDescent="0.3">
      <c r="B12" s="9" t="s">
        <v>18</v>
      </c>
      <c r="C12" s="9" t="s">
        <v>19</v>
      </c>
      <c r="D12" s="9" t="s">
        <v>20</v>
      </c>
      <c r="E12" s="9" t="s">
        <v>21</v>
      </c>
    </row>
    <row r="13" spans="1:5" x14ac:dyDescent="0.25">
      <c r="B13" s="4" t="s">
        <v>28</v>
      </c>
      <c r="C13" s="4" t="s">
        <v>1</v>
      </c>
      <c r="D13" s="6">
        <v>0</v>
      </c>
      <c r="E13" s="6">
        <v>1.3333411595323492</v>
      </c>
    </row>
    <row r="14" spans="1:5" x14ac:dyDescent="0.25">
      <c r="B14" s="4" t="s">
        <v>29</v>
      </c>
      <c r="C14" s="4" t="s">
        <v>1</v>
      </c>
      <c r="D14" s="6">
        <v>0</v>
      </c>
      <c r="E14" s="6">
        <v>-1.6666675797661756</v>
      </c>
    </row>
    <row r="15" spans="1:5" ht="15.75" thickBot="1" x14ac:dyDescent="0.3">
      <c r="B15" s="2" t="s">
        <v>30</v>
      </c>
      <c r="C15" s="2" t="s">
        <v>1</v>
      </c>
      <c r="D15" s="5">
        <v>0</v>
      </c>
      <c r="E15" s="5">
        <v>1.3333274202338261</v>
      </c>
    </row>
    <row r="18" spans="1:7" ht="15.75" thickBot="1" x14ac:dyDescent="0.3">
      <c r="A18" t="s">
        <v>7</v>
      </c>
    </row>
    <row r="19" spans="1:7" ht="15.75" thickBot="1" x14ac:dyDescent="0.3">
      <c r="B19" s="9" t="s">
        <v>18</v>
      </c>
      <c r="C19" s="9" t="s">
        <v>19</v>
      </c>
      <c r="D19" s="9" t="s">
        <v>23</v>
      </c>
      <c r="E19" s="9" t="s">
        <v>24</v>
      </c>
      <c r="F19" s="9" t="s">
        <v>25</v>
      </c>
      <c r="G19" s="9" t="s">
        <v>26</v>
      </c>
    </row>
    <row r="20" spans="1:7" x14ac:dyDescent="0.25">
      <c r="B20" s="4" t="s">
        <v>31</v>
      </c>
      <c r="C20" s="4" t="s">
        <v>13</v>
      </c>
      <c r="D20" s="6">
        <v>0.12999999260701472</v>
      </c>
      <c r="E20" s="4" t="s">
        <v>58</v>
      </c>
      <c r="F20" s="4" t="s">
        <v>59</v>
      </c>
      <c r="G20" s="6">
        <v>0</v>
      </c>
    </row>
    <row r="21" spans="1:7" x14ac:dyDescent="0.25">
      <c r="B21" s="4" t="s">
        <v>34</v>
      </c>
      <c r="C21" s="4" t="s">
        <v>5</v>
      </c>
      <c r="D21" s="6">
        <v>1.0000009999999997</v>
      </c>
      <c r="E21" s="4" t="s">
        <v>35</v>
      </c>
      <c r="F21" s="4" t="s">
        <v>33</v>
      </c>
      <c r="G21" s="4">
        <v>0</v>
      </c>
    </row>
    <row r="22" spans="1:7" x14ac:dyDescent="0.25">
      <c r="B22" s="4" t="s">
        <v>36</v>
      </c>
      <c r="C22" s="4" t="s">
        <v>10</v>
      </c>
      <c r="D22" s="6">
        <v>0.4</v>
      </c>
      <c r="E22" s="4" t="s">
        <v>60</v>
      </c>
      <c r="F22" s="4" t="s">
        <v>33</v>
      </c>
      <c r="G22" s="6">
        <v>0.2</v>
      </c>
    </row>
    <row r="23" spans="1:7" x14ac:dyDescent="0.25">
      <c r="B23" s="4" t="s">
        <v>31</v>
      </c>
      <c r="C23" s="4" t="s">
        <v>13</v>
      </c>
      <c r="D23" s="6">
        <v>0.12999999260701472</v>
      </c>
      <c r="E23" s="4" t="s">
        <v>61</v>
      </c>
      <c r="F23" s="4" t="s">
        <v>33</v>
      </c>
      <c r="G23" s="4">
        <v>2.000000739298527E-2</v>
      </c>
    </row>
    <row r="24" spans="1:7" ht="15.75" thickBot="1" x14ac:dyDescent="0.3">
      <c r="B24" s="2" t="s">
        <v>36</v>
      </c>
      <c r="C24" s="2" t="s">
        <v>10</v>
      </c>
      <c r="D24" s="5">
        <v>0.4</v>
      </c>
      <c r="E24" s="2" t="s">
        <v>62</v>
      </c>
      <c r="F24" s="2" t="s">
        <v>59</v>
      </c>
      <c r="G24" s="2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opLeftCell="A16" workbookViewId="0">
      <selection activeCell="D5" sqref="D5"/>
    </sheetView>
  </sheetViews>
  <sheetFormatPr defaultRowHeight="15" x14ac:dyDescent="0.25"/>
  <cols>
    <col min="1" max="1" width="2.28515625" customWidth="1"/>
    <col min="2" max="2" width="6.140625" bestFit="1" customWidth="1"/>
    <col min="3" max="3" width="18.285156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12" bestFit="1" customWidth="1"/>
  </cols>
  <sheetData>
    <row r="1" spans="1:5" x14ac:dyDescent="0.25">
      <c r="A1" s="1" t="s">
        <v>14</v>
      </c>
    </row>
    <row r="2" spans="1:5" x14ac:dyDescent="0.25">
      <c r="A2" s="1" t="s">
        <v>56</v>
      </c>
    </row>
    <row r="3" spans="1:5" x14ac:dyDescent="0.25">
      <c r="A3" s="1" t="s">
        <v>73</v>
      </c>
    </row>
    <row r="6" spans="1:5" ht="15.75" thickBot="1" x14ac:dyDescent="0.3">
      <c r="A6" t="s">
        <v>17</v>
      </c>
    </row>
    <row r="7" spans="1:5" ht="15.75" thickBot="1" x14ac:dyDescent="0.3">
      <c r="B7" s="12" t="s">
        <v>18</v>
      </c>
      <c r="C7" s="12" t="s">
        <v>19</v>
      </c>
      <c r="D7" s="12" t="s">
        <v>20</v>
      </c>
      <c r="E7" s="12" t="s">
        <v>21</v>
      </c>
    </row>
    <row r="8" spans="1:5" ht="15.75" thickBot="1" x14ac:dyDescent="0.3">
      <c r="B8" s="2" t="s">
        <v>27</v>
      </c>
      <c r="C8" s="2" t="s">
        <v>3</v>
      </c>
      <c r="D8" s="5">
        <v>379.99983591128483</v>
      </c>
      <c r="E8" s="5">
        <v>370.00019402603897</v>
      </c>
    </row>
    <row r="11" spans="1:5" ht="15.75" thickBot="1" x14ac:dyDescent="0.3">
      <c r="A11" t="s">
        <v>22</v>
      </c>
    </row>
    <row r="12" spans="1:5" ht="15.75" thickBot="1" x14ac:dyDescent="0.3">
      <c r="B12" s="12" t="s">
        <v>18</v>
      </c>
      <c r="C12" s="12" t="s">
        <v>19</v>
      </c>
      <c r="D12" s="12" t="s">
        <v>20</v>
      </c>
      <c r="E12" s="12" t="s">
        <v>21</v>
      </c>
    </row>
    <row r="13" spans="1:5" x14ac:dyDescent="0.25">
      <c r="B13" s="4" t="s">
        <v>28</v>
      </c>
      <c r="C13" s="4" t="s">
        <v>1</v>
      </c>
      <c r="D13" s="6">
        <v>0.40000190077309561</v>
      </c>
      <c r="E13" s="6">
        <v>0.73333368663635201</v>
      </c>
    </row>
    <row r="14" spans="1:5" x14ac:dyDescent="0.25">
      <c r="B14" s="4" t="s">
        <v>29</v>
      </c>
      <c r="C14" s="4" t="s">
        <v>1</v>
      </c>
      <c r="D14" s="6">
        <v>0.59999883430612244</v>
      </c>
      <c r="E14" s="6">
        <v>0.13333536191947776</v>
      </c>
    </row>
    <row r="15" spans="1:5" ht="15.75" thickBot="1" x14ac:dyDescent="0.3">
      <c r="B15" s="2" t="s">
        <v>30</v>
      </c>
      <c r="C15" s="2" t="s">
        <v>1</v>
      </c>
      <c r="D15" s="5">
        <v>-8.0684832793096176E-7</v>
      </c>
      <c r="E15" s="5">
        <v>0.1333316865233882</v>
      </c>
    </row>
    <row r="18" spans="1:7" ht="15.75" thickBot="1" x14ac:dyDescent="0.3">
      <c r="A18" t="s">
        <v>7</v>
      </c>
    </row>
    <row r="19" spans="1:7" ht="15.75" thickBot="1" x14ac:dyDescent="0.3">
      <c r="B19" s="12" t="s">
        <v>18</v>
      </c>
      <c r="C19" s="12" t="s">
        <v>19</v>
      </c>
      <c r="D19" s="12" t="s">
        <v>23</v>
      </c>
      <c r="E19" s="12" t="s">
        <v>24</v>
      </c>
      <c r="F19" s="12" t="s">
        <v>25</v>
      </c>
      <c r="G19" s="12" t="s">
        <v>26</v>
      </c>
    </row>
    <row r="20" spans="1:7" x14ac:dyDescent="0.25">
      <c r="B20" s="4" t="s">
        <v>31</v>
      </c>
      <c r="C20" s="4" t="s">
        <v>13</v>
      </c>
      <c r="D20" s="6">
        <v>0.1240000755591687</v>
      </c>
      <c r="E20" s="4" t="s">
        <v>58</v>
      </c>
      <c r="F20" s="4" t="s">
        <v>59</v>
      </c>
      <c r="G20" s="6">
        <v>0</v>
      </c>
    </row>
    <row r="21" spans="1:7" x14ac:dyDescent="0.25">
      <c r="B21" s="4" t="s">
        <v>34</v>
      </c>
      <c r="C21" s="4" t="s">
        <v>5</v>
      </c>
      <c r="D21" s="6">
        <v>1.0000007350792179</v>
      </c>
      <c r="E21" s="4" t="s">
        <v>35</v>
      </c>
      <c r="F21" s="4" t="s">
        <v>33</v>
      </c>
      <c r="G21" s="4">
        <v>0</v>
      </c>
    </row>
    <row r="22" spans="1:7" x14ac:dyDescent="0.25">
      <c r="B22" s="4" t="s">
        <v>36</v>
      </c>
      <c r="C22" s="4" t="s">
        <v>10</v>
      </c>
      <c r="D22" s="6">
        <v>0.25</v>
      </c>
      <c r="E22" s="4" t="s">
        <v>60</v>
      </c>
      <c r="F22" s="4" t="s">
        <v>33</v>
      </c>
      <c r="G22" s="6">
        <v>4.9999999999999989E-2</v>
      </c>
    </row>
    <row r="23" spans="1:7" x14ac:dyDescent="0.25">
      <c r="B23" s="4" t="s">
        <v>31</v>
      </c>
      <c r="C23" s="4" t="s">
        <v>13</v>
      </c>
      <c r="D23" s="6">
        <v>0.1240000755591687</v>
      </c>
      <c r="E23" s="4" t="s">
        <v>61</v>
      </c>
      <c r="F23" s="4" t="s">
        <v>33</v>
      </c>
      <c r="G23" s="4">
        <v>1.099992444083131E-2</v>
      </c>
    </row>
    <row r="24" spans="1:7" x14ac:dyDescent="0.25">
      <c r="B24" s="4" t="s">
        <v>36</v>
      </c>
      <c r="C24" s="4" t="s">
        <v>10</v>
      </c>
      <c r="D24" s="6">
        <v>0.25</v>
      </c>
      <c r="E24" s="4" t="s">
        <v>62</v>
      </c>
      <c r="F24" s="4" t="s">
        <v>59</v>
      </c>
      <c r="G24" s="4">
        <v>0</v>
      </c>
    </row>
    <row r="25" spans="1:7" x14ac:dyDescent="0.25">
      <c r="B25" s="4" t="s">
        <v>28</v>
      </c>
      <c r="C25" s="4" t="s">
        <v>1</v>
      </c>
      <c r="D25" s="6">
        <v>0.73333368663635201</v>
      </c>
      <c r="E25" s="4" t="s">
        <v>74</v>
      </c>
      <c r="F25" s="4" t="s">
        <v>33</v>
      </c>
      <c r="G25" s="6">
        <v>0.73333368663635201</v>
      </c>
    </row>
    <row r="26" spans="1:7" x14ac:dyDescent="0.25">
      <c r="B26" s="4" t="s">
        <v>29</v>
      </c>
      <c r="C26" s="4" t="s">
        <v>1</v>
      </c>
      <c r="D26" s="6">
        <v>0.13333536191947776</v>
      </c>
      <c r="E26" s="4" t="s">
        <v>75</v>
      </c>
      <c r="F26" s="4" t="s">
        <v>33</v>
      </c>
      <c r="G26" s="6">
        <v>0.13333536191947776</v>
      </c>
    </row>
    <row r="27" spans="1:7" ht="15.75" thickBot="1" x14ac:dyDescent="0.3">
      <c r="B27" s="2" t="s">
        <v>30</v>
      </c>
      <c r="C27" s="2" t="s">
        <v>1</v>
      </c>
      <c r="D27" s="5">
        <v>0.1333316865233882</v>
      </c>
      <c r="E27" s="2" t="s">
        <v>76</v>
      </c>
      <c r="F27" s="2" t="s">
        <v>33</v>
      </c>
      <c r="G27" s="5">
        <v>0.1333316865233882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workbookViewId="0">
      <selection activeCell="I5" sqref="I5"/>
    </sheetView>
  </sheetViews>
  <sheetFormatPr defaultRowHeight="15" x14ac:dyDescent="0.25"/>
  <cols>
    <col min="2" max="2" width="13.7109375" customWidth="1"/>
    <col min="7" max="7" width="10.85546875" customWidth="1"/>
  </cols>
  <sheetData>
    <row r="2" spans="2:9" x14ac:dyDescent="0.25">
      <c r="B2" t="s">
        <v>0</v>
      </c>
      <c r="C2">
        <v>350</v>
      </c>
    </row>
    <row r="3" spans="2:9" x14ac:dyDescent="0.25">
      <c r="B3" t="s">
        <v>9</v>
      </c>
      <c r="C3">
        <v>0.12</v>
      </c>
    </row>
    <row r="4" spans="2:9" x14ac:dyDescent="0.25">
      <c r="B4" t="s">
        <v>10</v>
      </c>
      <c r="C4">
        <v>0.25</v>
      </c>
    </row>
    <row r="5" spans="2:9" x14ac:dyDescent="0.25">
      <c r="B5" t="s">
        <v>1</v>
      </c>
      <c r="C5">
        <v>0.73333368663635201</v>
      </c>
      <c r="G5" t="s">
        <v>3</v>
      </c>
      <c r="I5">
        <f>C6+C13+C20</f>
        <v>370.00019402603897</v>
      </c>
    </row>
    <row r="6" spans="2:9" x14ac:dyDescent="0.25">
      <c r="B6" t="s">
        <v>2</v>
      </c>
      <c r="C6">
        <f>C2*C5</f>
        <v>256.66679032272322</v>
      </c>
    </row>
    <row r="9" spans="2:9" x14ac:dyDescent="0.25">
      <c r="B9" t="s">
        <v>4</v>
      </c>
      <c r="C9">
        <v>400</v>
      </c>
    </row>
    <row r="10" spans="2:9" x14ac:dyDescent="0.25">
      <c r="B10" t="s">
        <v>9</v>
      </c>
      <c r="C10">
        <v>0.13</v>
      </c>
      <c r="E10" t="s">
        <v>13</v>
      </c>
      <c r="F10">
        <f>((C3*C5)+(C10*C12)+(C17*C19))</f>
        <v>0.1240000755591687</v>
      </c>
    </row>
    <row r="11" spans="2:9" x14ac:dyDescent="0.25">
      <c r="B11" t="s">
        <v>10</v>
      </c>
      <c r="C11">
        <v>0.2</v>
      </c>
      <c r="E11" t="s">
        <v>10</v>
      </c>
      <c r="F11">
        <f>((C4*C5)+(C11*C12)+(C18*C19))</f>
        <v>0.25</v>
      </c>
    </row>
    <row r="12" spans="2:9" x14ac:dyDescent="0.25">
      <c r="B12" t="s">
        <v>1</v>
      </c>
      <c r="C12">
        <v>0.13333536191947776</v>
      </c>
      <c r="E12" t="s">
        <v>5</v>
      </c>
      <c r="F12">
        <f>C5+C12+C19</f>
        <v>1.0000007350792179</v>
      </c>
    </row>
    <row r="13" spans="2:9" x14ac:dyDescent="0.25">
      <c r="B13" t="s">
        <v>2</v>
      </c>
      <c r="C13">
        <f>C9*C12</f>
        <v>53.334144767791102</v>
      </c>
    </row>
    <row r="16" spans="2:9" x14ac:dyDescent="0.25">
      <c r="B16" t="s">
        <v>6</v>
      </c>
      <c r="C16">
        <v>450</v>
      </c>
      <c r="E16" t="s">
        <v>13</v>
      </c>
      <c r="F16">
        <v>0.124</v>
      </c>
      <c r="G16">
        <v>0.13500000000000001</v>
      </c>
    </row>
    <row r="17" spans="2:8" x14ac:dyDescent="0.25">
      <c r="B17" t="s">
        <v>9</v>
      </c>
      <c r="C17">
        <v>0.14000000000000001</v>
      </c>
      <c r="E17" t="s">
        <v>10</v>
      </c>
      <c r="F17">
        <v>0.2</v>
      </c>
      <c r="G17">
        <v>0.25</v>
      </c>
    </row>
    <row r="18" spans="2:8" x14ac:dyDescent="0.25">
      <c r="B18" t="s">
        <v>10</v>
      </c>
      <c r="C18">
        <v>0.3</v>
      </c>
      <c r="E18" t="s">
        <v>5</v>
      </c>
      <c r="F18">
        <v>1</v>
      </c>
    </row>
    <row r="19" spans="2:8" x14ac:dyDescent="0.25">
      <c r="B19" t="s">
        <v>1</v>
      </c>
      <c r="C19">
        <v>0.1333316865233882</v>
      </c>
    </row>
    <row r="20" spans="2:8" x14ac:dyDescent="0.25">
      <c r="B20" t="s">
        <v>2</v>
      </c>
      <c r="C20">
        <f>C16*C19</f>
        <v>59.999258935524686</v>
      </c>
    </row>
    <row r="21" spans="2:8" x14ac:dyDescent="0.25">
      <c r="G21" t="s">
        <v>7</v>
      </c>
    </row>
    <row r="22" spans="2:8" x14ac:dyDescent="0.25">
      <c r="G22" t="s">
        <v>8</v>
      </c>
      <c r="H22">
        <v>100</v>
      </c>
    </row>
    <row r="23" spans="2:8" x14ac:dyDescent="0.25">
      <c r="G23" t="s">
        <v>11</v>
      </c>
      <c r="H23">
        <v>13.2</v>
      </c>
    </row>
    <row r="24" spans="2:8" x14ac:dyDescent="0.25">
      <c r="G24" t="s">
        <v>12</v>
      </c>
      <c r="H24">
        <v>26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7"/>
  <sheetViews>
    <sheetView topLeftCell="C16" zoomScale="150" zoomScaleNormal="150" workbookViewId="0">
      <selection activeCell="H13" sqref="H13:I14"/>
    </sheetView>
  </sheetViews>
  <sheetFormatPr defaultRowHeight="15" x14ac:dyDescent="0.25"/>
  <cols>
    <col min="2" max="2" width="28" customWidth="1"/>
    <col min="3" max="3" width="9.85546875" customWidth="1"/>
    <col min="4" max="4" width="10.28515625" customWidth="1"/>
    <col min="5" max="5" width="9.5703125" customWidth="1"/>
    <col min="6" max="6" width="10.140625" customWidth="1"/>
  </cols>
  <sheetData>
    <row r="3" spans="2:7" x14ac:dyDescent="0.25">
      <c r="C3" s="51" t="s">
        <v>152</v>
      </c>
      <c r="D3" s="51" t="s">
        <v>153</v>
      </c>
      <c r="E3" s="51" t="s">
        <v>165</v>
      </c>
      <c r="F3" s="51" t="s">
        <v>166</v>
      </c>
    </row>
    <row r="4" spans="2:7" x14ac:dyDescent="0.25">
      <c r="B4" t="s">
        <v>174</v>
      </c>
      <c r="C4" s="13">
        <f>'Large Bakers'!F27*1</f>
        <v>389.95172649845858</v>
      </c>
      <c r="D4">
        <f>'Strong Bakers'!F27*1</f>
        <v>396.00000000000011</v>
      </c>
      <c r="E4" s="56">
        <f>'Fancy Clears '!F27*1</f>
        <v>420.00000606880343</v>
      </c>
      <c r="F4" s="13">
        <f>'Whole Wheat Flour'!F27*1</f>
        <v>433.33333394194358</v>
      </c>
    </row>
    <row r="5" spans="2:7" x14ac:dyDescent="0.25">
      <c r="B5" t="s">
        <v>215</v>
      </c>
      <c r="C5" s="13">
        <f>'Large Bakers'!D22</f>
        <v>0.28019436641424017</v>
      </c>
      <c r="D5" s="13">
        <f>'Strong Bakers'!D22</f>
        <v>0.6400000000000009</v>
      </c>
      <c r="E5" s="13">
        <f>'Fancy Clears '!D22</f>
        <v>0.80000004045868933</v>
      </c>
      <c r="F5" s="13">
        <f>'Whole Wheat Flour'!D22</f>
        <v>0.66666667883887065</v>
      </c>
    </row>
    <row r="6" spans="2:7" x14ac:dyDescent="0.25">
      <c r="B6" t="s">
        <v>217</v>
      </c>
      <c r="C6" s="13">
        <f>C5*C8</f>
        <v>42.029154962136026</v>
      </c>
      <c r="D6" s="13">
        <f>D5*D8</f>
        <v>0</v>
      </c>
      <c r="E6" s="13">
        <f>E5*E8</f>
        <v>147.82593424233056</v>
      </c>
      <c r="F6" s="13">
        <f>F5*F8</f>
        <v>310.14507349496768</v>
      </c>
      <c r="G6" s="13"/>
    </row>
    <row r="7" spans="2:7" x14ac:dyDescent="0.25">
      <c r="B7" t="s">
        <v>171</v>
      </c>
      <c r="C7" s="13">
        <f>'Production  Planning'!F4*1</f>
        <v>20.048273501541416</v>
      </c>
      <c r="D7" s="13">
        <f>'Production  Planning'!F5*1</f>
        <v>18.999999999999886</v>
      </c>
      <c r="E7" s="13">
        <f>'Production  Planning'!F6*1</f>
        <v>29.99999393119657</v>
      </c>
      <c r="F7" s="13">
        <f>'Production  Planning'!F7*1</f>
        <v>26.666666058056421</v>
      </c>
    </row>
    <row r="8" spans="2:7" x14ac:dyDescent="0.25">
      <c r="B8" t="s">
        <v>218</v>
      </c>
      <c r="C8" s="49">
        <v>150</v>
      </c>
      <c r="D8" s="49">
        <v>0</v>
      </c>
      <c r="E8" s="49">
        <v>184.78240845784563</v>
      </c>
      <c r="F8" s="49">
        <v>465.21760174836618</v>
      </c>
    </row>
    <row r="10" spans="2:7" x14ac:dyDescent="0.25">
      <c r="B10" t="s">
        <v>173</v>
      </c>
      <c r="C10" s="13">
        <f>C8*C7</f>
        <v>3007.2410252312125</v>
      </c>
      <c r="D10" s="13">
        <f t="shared" ref="D10:F10" si="0">D8*D7</f>
        <v>0</v>
      </c>
      <c r="E10" s="13">
        <f t="shared" si="0"/>
        <v>5543.471132327255</v>
      </c>
      <c r="F10" s="13">
        <f t="shared" si="0"/>
        <v>12405.802430153566</v>
      </c>
    </row>
    <row r="13" spans="2:7" x14ac:dyDescent="0.25">
      <c r="B13" t="s">
        <v>219</v>
      </c>
      <c r="C13" s="49">
        <f>((C8*C5)+(D8*D5)+(E8*E5)+(F8*F5))</f>
        <v>500.00016269943427</v>
      </c>
      <c r="E13" t="s">
        <v>167</v>
      </c>
      <c r="F13" s="13">
        <f>C10+D10+E10+F10</f>
        <v>20956.514587712034</v>
      </c>
    </row>
    <row r="15" spans="2:7" x14ac:dyDescent="0.25">
      <c r="B15" t="s">
        <v>220</v>
      </c>
      <c r="C15" s="49">
        <f>(C8+D8+E8+F8)</f>
        <v>800.00001020621175</v>
      </c>
    </row>
    <row r="16" spans="2:7" x14ac:dyDescent="0.25">
      <c r="E16" t="s">
        <v>162</v>
      </c>
      <c r="F16" t="s">
        <v>161</v>
      </c>
      <c r="G16" t="s">
        <v>163</v>
      </c>
    </row>
    <row r="17" spans="3:7" x14ac:dyDescent="0.25">
      <c r="D17" t="s">
        <v>177</v>
      </c>
      <c r="E17">
        <v>100</v>
      </c>
      <c r="F17">
        <v>500</v>
      </c>
      <c r="G17">
        <f>C13</f>
        <v>500.00016269943427</v>
      </c>
    </row>
    <row r="18" spans="3:7" x14ac:dyDescent="0.25">
      <c r="D18" t="s">
        <v>152</v>
      </c>
      <c r="E18">
        <v>0</v>
      </c>
      <c r="F18">
        <v>150</v>
      </c>
      <c r="G18">
        <f>C8</f>
        <v>150</v>
      </c>
    </row>
    <row r="19" spans="3:7" x14ac:dyDescent="0.25">
      <c r="D19" t="s">
        <v>153</v>
      </c>
      <c r="E19">
        <v>0</v>
      </c>
      <c r="F19">
        <v>100</v>
      </c>
      <c r="G19">
        <f>D8</f>
        <v>0</v>
      </c>
    </row>
    <row r="20" spans="3:7" x14ac:dyDescent="0.25">
      <c r="C20" t="s">
        <v>164</v>
      </c>
      <c r="D20" t="s">
        <v>165</v>
      </c>
      <c r="E20">
        <v>0</v>
      </c>
      <c r="F20">
        <v>400</v>
      </c>
      <c r="G20" s="49">
        <f>E8</f>
        <v>184.78240845784563</v>
      </c>
    </row>
    <row r="21" spans="3:7" x14ac:dyDescent="0.25">
      <c r="D21" t="s">
        <v>166</v>
      </c>
      <c r="E21">
        <v>0</v>
      </c>
      <c r="F21">
        <v>600</v>
      </c>
      <c r="G21" s="49">
        <f>F8</f>
        <v>465.21760174836618</v>
      </c>
    </row>
    <row r="22" spans="3:7" x14ac:dyDescent="0.25">
      <c r="D22" t="s">
        <v>159</v>
      </c>
      <c r="E22">
        <v>800</v>
      </c>
      <c r="F22">
        <v>900</v>
      </c>
      <c r="G22" s="49">
        <f>C15</f>
        <v>800.00001020621175</v>
      </c>
    </row>
    <row r="27" spans="3:7" x14ac:dyDescent="0.25">
      <c r="C27" s="13">
        <f>C5*C8</f>
        <v>42.029154962136026</v>
      </c>
      <c r="D27" s="13">
        <f t="shared" ref="D27:F27" si="1">D5*D8</f>
        <v>0</v>
      </c>
      <c r="E27" s="13">
        <f t="shared" si="1"/>
        <v>147.82593424233056</v>
      </c>
      <c r="F27" s="13">
        <f t="shared" si="1"/>
        <v>310.14507349496768</v>
      </c>
      <c r="G27" s="13">
        <f>(C27+D27+E27+F27)</f>
        <v>500.00016269943427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topLeftCell="B13" zoomScale="150" zoomScaleNormal="150" workbookViewId="0">
      <selection activeCell="D13" sqref="D13"/>
    </sheetView>
  </sheetViews>
  <sheetFormatPr defaultRowHeight="15" x14ac:dyDescent="0.25"/>
  <cols>
    <col min="2" max="2" width="21.5703125" customWidth="1"/>
    <col min="3" max="3" width="9.85546875" customWidth="1"/>
    <col min="4" max="4" width="10.28515625" customWidth="1"/>
    <col min="5" max="5" width="9.5703125" customWidth="1"/>
    <col min="6" max="6" width="10.140625" customWidth="1"/>
  </cols>
  <sheetData>
    <row r="3" spans="2:9" x14ac:dyDescent="0.25">
      <c r="C3" s="51" t="s">
        <v>152</v>
      </c>
      <c r="D3" s="51" t="s">
        <v>153</v>
      </c>
      <c r="E3" s="51" t="s">
        <v>165</v>
      </c>
      <c r="F3" s="51" t="s">
        <v>166</v>
      </c>
    </row>
    <row r="4" spans="2:9" x14ac:dyDescent="0.25">
      <c r="B4" t="s">
        <v>174</v>
      </c>
      <c r="C4" s="13">
        <f>'Large Bakers'!F27*1</f>
        <v>389.95172649845858</v>
      </c>
      <c r="D4">
        <f>'Strong Bakers'!F27*1</f>
        <v>396.00000000000011</v>
      </c>
      <c r="E4" s="56">
        <f>'Fancy Clears '!F27*1</f>
        <v>420.00000606880343</v>
      </c>
      <c r="F4" s="13">
        <f>'Whole Wheat Flour'!F27*1</f>
        <v>433.33333394194358</v>
      </c>
    </row>
    <row r="5" spans="2:9" x14ac:dyDescent="0.25">
      <c r="B5" t="s">
        <v>215</v>
      </c>
      <c r="C5" s="13">
        <f>'Large Bakers'!D22</f>
        <v>0.28019436641424017</v>
      </c>
      <c r="D5" s="13">
        <f>'Strong Bakers'!D22</f>
        <v>0.6400000000000009</v>
      </c>
      <c r="E5" s="13">
        <f>'Fancy Clears '!D22</f>
        <v>0.80000004045868933</v>
      </c>
      <c r="F5" s="13">
        <f>'Whole Wheat Flour'!D22</f>
        <v>0.66666667883887065</v>
      </c>
    </row>
    <row r="6" spans="2:9" x14ac:dyDescent="0.25">
      <c r="C6" s="13">
        <f>C5*C8</f>
        <v>42.029154962136026</v>
      </c>
      <c r="D6" s="13">
        <f>D5*D8</f>
        <v>0</v>
      </c>
      <c r="E6" s="13">
        <f>E5*E8</f>
        <v>147.82593424233056</v>
      </c>
      <c r="F6" s="13">
        <f>F5*F8</f>
        <v>310.14507349496768</v>
      </c>
      <c r="G6" s="13"/>
    </row>
    <row r="7" spans="2:9" x14ac:dyDescent="0.25">
      <c r="B7" t="s">
        <v>171</v>
      </c>
      <c r="C7" s="13">
        <f>'Production  Planning'!F4*1</f>
        <v>20.048273501541416</v>
      </c>
      <c r="D7" s="13">
        <f>'Production  Planning'!F5*1</f>
        <v>18.999999999999886</v>
      </c>
      <c r="E7" s="13">
        <f>'Production  Planning'!F6*1</f>
        <v>29.99999393119657</v>
      </c>
      <c r="F7" s="13">
        <f>'Production  Planning'!F7*1</f>
        <v>26.666666058056421</v>
      </c>
    </row>
    <row r="8" spans="2:9" x14ac:dyDescent="0.25">
      <c r="B8" t="s">
        <v>172</v>
      </c>
      <c r="C8" s="49">
        <v>150</v>
      </c>
      <c r="D8" s="49">
        <v>0</v>
      </c>
      <c r="E8" s="49">
        <v>184.78240845784563</v>
      </c>
      <c r="F8" s="49">
        <v>465.21760174836618</v>
      </c>
    </row>
    <row r="10" spans="2:9" x14ac:dyDescent="0.25">
      <c r="B10" t="s">
        <v>173</v>
      </c>
      <c r="C10" s="13">
        <f>C8*C7</f>
        <v>3007.2410252312125</v>
      </c>
      <c r="D10" s="13">
        <f t="shared" ref="D10:F10" si="0">D8*D7</f>
        <v>0</v>
      </c>
      <c r="E10" s="13">
        <f t="shared" si="0"/>
        <v>5543.471132327255</v>
      </c>
      <c r="F10" s="13">
        <f t="shared" si="0"/>
        <v>12405.802430153566</v>
      </c>
    </row>
    <row r="13" spans="2:9" x14ac:dyDescent="0.25">
      <c r="B13" t="s">
        <v>216</v>
      </c>
      <c r="C13" s="49">
        <f>((C8*C5)+(D8*D5)+(E8*E5)+(F8*F5))</f>
        <v>500.00016269943427</v>
      </c>
      <c r="E13" t="s">
        <v>167</v>
      </c>
      <c r="F13" s="13">
        <f>C10+D10+E10+F10</f>
        <v>20956.514587712034</v>
      </c>
      <c r="H13">
        <v>19333.310000000001</v>
      </c>
      <c r="I13">
        <v>20956.53</v>
      </c>
    </row>
    <row r="14" spans="2:9" x14ac:dyDescent="0.25">
      <c r="H14">
        <v>20256.53</v>
      </c>
    </row>
    <row r="15" spans="2:9" x14ac:dyDescent="0.25">
      <c r="B15" t="s">
        <v>169</v>
      </c>
      <c r="C15" s="49">
        <f>(C8+D8+E8+F8)</f>
        <v>800.00001020621175</v>
      </c>
    </row>
    <row r="16" spans="2:9" x14ac:dyDescent="0.25">
      <c r="E16" t="s">
        <v>162</v>
      </c>
      <c r="F16" t="s">
        <v>161</v>
      </c>
      <c r="G16" t="s">
        <v>163</v>
      </c>
    </row>
    <row r="17" spans="3:7" x14ac:dyDescent="0.25">
      <c r="D17" t="s">
        <v>177</v>
      </c>
      <c r="E17">
        <v>100</v>
      </c>
      <c r="F17">
        <v>500</v>
      </c>
      <c r="G17">
        <f>C13</f>
        <v>500.00016269943427</v>
      </c>
    </row>
    <row r="18" spans="3:7" x14ac:dyDescent="0.25">
      <c r="D18" t="s">
        <v>152</v>
      </c>
      <c r="E18">
        <v>0</v>
      </c>
      <c r="F18">
        <v>150</v>
      </c>
      <c r="G18">
        <f>C8</f>
        <v>150</v>
      </c>
    </row>
    <row r="19" spans="3:7" x14ac:dyDescent="0.25">
      <c r="D19" t="s">
        <v>153</v>
      </c>
      <c r="E19">
        <v>0</v>
      </c>
      <c r="F19">
        <v>100</v>
      </c>
      <c r="G19">
        <f>D8</f>
        <v>0</v>
      </c>
    </row>
    <row r="20" spans="3:7" x14ac:dyDescent="0.25">
      <c r="C20" t="s">
        <v>164</v>
      </c>
      <c r="D20" t="s">
        <v>165</v>
      </c>
      <c r="E20">
        <v>0</v>
      </c>
      <c r="F20">
        <v>400</v>
      </c>
      <c r="G20" s="49">
        <f>E8</f>
        <v>184.78240845784563</v>
      </c>
    </row>
    <row r="21" spans="3:7" x14ac:dyDescent="0.25">
      <c r="D21" t="s">
        <v>166</v>
      </c>
      <c r="E21">
        <v>0</v>
      </c>
      <c r="F21">
        <v>600</v>
      </c>
      <c r="G21" s="49">
        <f>F8</f>
        <v>465.21760174836618</v>
      </c>
    </row>
    <row r="22" spans="3:7" x14ac:dyDescent="0.25">
      <c r="D22" t="s">
        <v>159</v>
      </c>
      <c r="E22">
        <v>800</v>
      </c>
      <c r="F22">
        <v>900</v>
      </c>
      <c r="G22" s="49">
        <f>C15</f>
        <v>800.00001020621175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workbookViewId="0">
      <selection activeCell="J10" sqref="J10"/>
    </sheetView>
  </sheetViews>
  <sheetFormatPr defaultRowHeight="15" x14ac:dyDescent="0.25"/>
  <cols>
    <col min="4" max="4" width="7.42578125" customWidth="1"/>
    <col min="5" max="5" width="9.85546875" customWidth="1"/>
    <col min="6" max="6" width="7.28515625" customWidth="1"/>
    <col min="7" max="7" width="2.5703125" customWidth="1"/>
    <col min="8" max="8" width="6.42578125" customWidth="1"/>
    <col min="9" max="9" width="8" customWidth="1"/>
    <col min="10" max="10" width="8.7109375" customWidth="1"/>
    <col min="11" max="11" width="2.7109375" customWidth="1"/>
    <col min="12" max="12" width="7.85546875" customWidth="1"/>
    <col min="13" max="13" width="8.140625" customWidth="1"/>
    <col min="14" max="14" width="7.5703125" customWidth="1"/>
    <col min="15" max="15" width="8.140625" customWidth="1"/>
  </cols>
  <sheetData>
    <row r="1" spans="2:15" x14ac:dyDescent="0.25">
      <c r="D1" s="55" t="s">
        <v>210</v>
      </c>
      <c r="E1" s="55" t="s">
        <v>211</v>
      </c>
      <c r="F1" s="55" t="s">
        <v>212</v>
      </c>
      <c r="H1" s="55" t="s">
        <v>202</v>
      </c>
      <c r="I1" s="55" t="s">
        <v>203</v>
      </c>
      <c r="J1" s="55" t="s">
        <v>159</v>
      </c>
      <c r="L1" s="52" t="s">
        <v>175</v>
      </c>
      <c r="M1" s="52" t="s">
        <v>176</v>
      </c>
      <c r="N1" s="52" t="s">
        <v>177</v>
      </c>
      <c r="O1" s="52" t="s">
        <v>178</v>
      </c>
    </row>
    <row r="3" spans="2:15" x14ac:dyDescent="0.25">
      <c r="B3" t="s">
        <v>204</v>
      </c>
      <c r="H3" s="55"/>
      <c r="I3" s="55"/>
      <c r="J3" s="55"/>
    </row>
    <row r="4" spans="2:15" x14ac:dyDescent="0.25">
      <c r="B4" t="s">
        <v>205</v>
      </c>
      <c r="D4" s="52">
        <f>'Large Bakers'!F27*1</f>
        <v>389.95172649845858</v>
      </c>
      <c r="E4" s="52">
        <v>410</v>
      </c>
      <c r="F4" s="52">
        <f>E4-D4</f>
        <v>20.048273501541416</v>
      </c>
      <c r="H4" s="55">
        <v>300</v>
      </c>
      <c r="I4" s="55">
        <v>50</v>
      </c>
      <c r="J4" s="55">
        <f t="shared" ref="J4:J7" si="0">H4-I4</f>
        <v>250</v>
      </c>
      <c r="L4" s="13">
        <f>'Large Bakers'!D20</f>
        <v>0.2608690993219222</v>
      </c>
      <c r="M4" s="13">
        <f>'Large Bakers'!D21</f>
        <v>0.2560380607846402</v>
      </c>
      <c r="N4" s="13">
        <f>'Large Bakers'!D22</f>
        <v>0.28019436641424017</v>
      </c>
      <c r="O4" s="13">
        <f>'Large Bakers'!D23</f>
        <v>0.20289831097955574</v>
      </c>
    </row>
    <row r="5" spans="2:15" x14ac:dyDescent="0.25">
      <c r="B5" t="s">
        <v>206</v>
      </c>
      <c r="D5" s="52">
        <f>'Strong Bakers'!F27*1</f>
        <v>396.00000000000011</v>
      </c>
      <c r="E5" s="52">
        <v>415</v>
      </c>
      <c r="F5" s="52">
        <f>E5-D5</f>
        <v>18.999999999999886</v>
      </c>
      <c r="H5" s="55">
        <v>300</v>
      </c>
      <c r="I5" s="55">
        <v>50</v>
      </c>
      <c r="J5" s="55">
        <f t="shared" si="0"/>
        <v>250</v>
      </c>
      <c r="L5" s="13">
        <f>'Strong Bakers'!D20</f>
        <v>0.35999999999999915</v>
      </c>
      <c r="M5" s="13">
        <f>'Strong Bakers'!D21</f>
        <v>0</v>
      </c>
      <c r="N5" s="13">
        <f>'Strong Bakers'!D22</f>
        <v>0.6400000000000009</v>
      </c>
      <c r="O5" s="13">
        <f>'Strong Bakers'!D23</f>
        <v>0</v>
      </c>
    </row>
    <row r="6" spans="2:15" x14ac:dyDescent="0.25">
      <c r="B6" t="s">
        <v>207</v>
      </c>
      <c r="D6" s="52">
        <f>'Fancy Clears '!F27*1</f>
        <v>420.00000606880343</v>
      </c>
      <c r="E6" s="52">
        <v>450</v>
      </c>
      <c r="F6" s="52">
        <f>E6-D6</f>
        <v>29.99999393119657</v>
      </c>
      <c r="H6" s="55">
        <v>200</v>
      </c>
      <c r="I6" s="55">
        <v>0</v>
      </c>
      <c r="J6" s="55">
        <f t="shared" si="0"/>
        <v>200</v>
      </c>
      <c r="L6" s="13">
        <f>'Fancy Clears '!D20</f>
        <v>0.19999995954131086</v>
      </c>
      <c r="M6" s="13">
        <f>'Fancy Clears '!D21</f>
        <v>0</v>
      </c>
      <c r="N6" s="13">
        <f>'Fancy Clears '!D22</f>
        <v>0.80000004045868933</v>
      </c>
      <c r="O6" s="13">
        <f>'Fancy Clears '!D23</f>
        <v>0</v>
      </c>
    </row>
    <row r="7" spans="2:15" x14ac:dyDescent="0.25">
      <c r="B7" t="s">
        <v>208</v>
      </c>
      <c r="D7" s="52">
        <f>'Whole Wheat Flour'!F27</f>
        <v>433.33333394194358</v>
      </c>
      <c r="E7" s="52">
        <v>460</v>
      </c>
      <c r="F7" s="52">
        <f>E7-D7</f>
        <v>26.666666058056421</v>
      </c>
      <c r="H7" s="55">
        <v>200</v>
      </c>
      <c r="I7" s="55">
        <v>10</v>
      </c>
      <c r="J7" s="55">
        <f t="shared" si="0"/>
        <v>190</v>
      </c>
      <c r="L7" s="13">
        <f>'Whole Wheat Flour'!D20</f>
        <v>0</v>
      </c>
      <c r="M7" s="13">
        <f>'Whole Wheat Flour'!D21</f>
        <v>0.33333332116112935</v>
      </c>
      <c r="N7" s="13">
        <f>'Whole Wheat Flour'!D22</f>
        <v>0.66666667883887065</v>
      </c>
      <c r="O7" s="13">
        <f>'Whole Wheat Flour'!D23</f>
        <v>0</v>
      </c>
    </row>
    <row r="9" spans="2:15" x14ac:dyDescent="0.25">
      <c r="B9" t="s">
        <v>214</v>
      </c>
      <c r="L9" s="49">
        <f>((L4*J4)+(L5*J5)+(L6*J6))</f>
        <v>195.21726673874252</v>
      </c>
      <c r="M9" s="49">
        <f>((M4*J4)+(M5*J5)+(M6*J6))</f>
        <v>64.009515196160052</v>
      </c>
      <c r="N9" s="49">
        <f>((N4*J4)+(N5*J5)+(N6*J6))</f>
        <v>390.04859969529815</v>
      </c>
      <c r="O9" s="49">
        <f>((O4*J4)+(O5*J5)+(O6*J6))</f>
        <v>50.724577744888933</v>
      </c>
    </row>
    <row r="10" spans="2:15" x14ac:dyDescent="0.25">
      <c r="B10" t="s">
        <v>213</v>
      </c>
      <c r="L10">
        <v>250</v>
      </c>
      <c r="M10">
        <v>400</v>
      </c>
      <c r="N10">
        <v>350</v>
      </c>
      <c r="O10">
        <v>350</v>
      </c>
    </row>
    <row r="12" spans="2:15" x14ac:dyDescent="0.25">
      <c r="B12" t="s">
        <v>0</v>
      </c>
      <c r="C12" s="13"/>
      <c r="E12" s="13"/>
      <c r="G12" s="13"/>
      <c r="I12" s="13"/>
      <c r="L12" s="13">
        <v>300</v>
      </c>
      <c r="M12" s="13">
        <v>400</v>
      </c>
      <c r="N12" s="13">
        <v>450</v>
      </c>
      <c r="O12" s="13">
        <v>410</v>
      </c>
    </row>
    <row r="13" spans="2:15" x14ac:dyDescent="0.25">
      <c r="B13" t="s">
        <v>9</v>
      </c>
      <c r="C13" s="13"/>
      <c r="E13" s="13"/>
      <c r="G13" s="13"/>
      <c r="I13" s="13"/>
      <c r="L13" s="13">
        <v>0.12</v>
      </c>
      <c r="M13" s="13">
        <v>0.13</v>
      </c>
      <c r="N13" s="13">
        <v>0.14499999999999999</v>
      </c>
      <c r="O13" s="13">
        <v>0.13200000000000001</v>
      </c>
    </row>
    <row r="14" spans="2:15" x14ac:dyDescent="0.25">
      <c r="B14" t="s">
        <v>10</v>
      </c>
      <c r="C14" s="13"/>
      <c r="E14" s="13"/>
      <c r="G14" s="13"/>
      <c r="I14" s="13"/>
      <c r="L14" s="13">
        <v>0.25</v>
      </c>
      <c r="M14" s="13">
        <v>0.2</v>
      </c>
      <c r="N14" s="13">
        <v>0.26</v>
      </c>
      <c r="O14" s="13">
        <v>0.25</v>
      </c>
    </row>
    <row r="15" spans="2:15" x14ac:dyDescent="0.25">
      <c r="B15" t="s">
        <v>88</v>
      </c>
      <c r="C15" s="13"/>
      <c r="E15" s="13"/>
      <c r="G15" s="13"/>
      <c r="I15" s="13"/>
      <c r="L15" s="13">
        <v>2.8</v>
      </c>
      <c r="M15" s="13">
        <v>3.2</v>
      </c>
      <c r="N15" s="13">
        <v>3.5</v>
      </c>
      <c r="O15" s="13">
        <v>3.3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0"/>
  <sheetViews>
    <sheetView workbookViewId="0">
      <selection activeCell="L21" sqref="L21"/>
    </sheetView>
  </sheetViews>
  <sheetFormatPr defaultRowHeight="15" x14ac:dyDescent="0.25"/>
  <sheetData>
    <row r="4" spans="3:10" x14ac:dyDescent="0.25">
      <c r="C4" s="60"/>
      <c r="D4" s="60" t="s">
        <v>221</v>
      </c>
      <c r="E4" s="60"/>
      <c r="F4" s="60" t="s">
        <v>222</v>
      </c>
      <c r="G4" s="60"/>
      <c r="I4" t="s">
        <v>223</v>
      </c>
      <c r="J4" s="13">
        <f>G5/14</f>
        <v>0.9642857142857143</v>
      </c>
    </row>
    <row r="5" spans="3:10" x14ac:dyDescent="0.25">
      <c r="C5" s="60">
        <v>23</v>
      </c>
      <c r="D5" s="60"/>
      <c r="E5" s="60"/>
      <c r="F5" s="60"/>
      <c r="G5" s="60">
        <v>13.5</v>
      </c>
    </row>
    <row r="6" spans="3:10" x14ac:dyDescent="0.25">
      <c r="C6" s="60"/>
      <c r="D6" s="60" t="s">
        <v>224</v>
      </c>
      <c r="E6" s="60"/>
      <c r="F6" s="60" t="s">
        <v>225</v>
      </c>
      <c r="G6" s="60"/>
      <c r="I6" t="s">
        <v>226</v>
      </c>
      <c r="J6" s="13">
        <f>G5/12</f>
        <v>1.125</v>
      </c>
    </row>
    <row r="8" spans="3:10" x14ac:dyDescent="0.25">
      <c r="D8" t="s">
        <v>227</v>
      </c>
      <c r="E8">
        <f>23/25</f>
        <v>0.92</v>
      </c>
      <c r="F8" s="13">
        <v>0.9642857142857143</v>
      </c>
    </row>
    <row r="9" spans="3:10" x14ac:dyDescent="0.25">
      <c r="F9" s="13"/>
    </row>
    <row r="10" spans="3:10" x14ac:dyDescent="0.25">
      <c r="D10" t="s">
        <v>228</v>
      </c>
      <c r="E10">
        <f>23/20</f>
        <v>1.1499999999999999</v>
      </c>
      <c r="F10" s="13">
        <v>1.125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PS Scenario 1 (6)</vt:lpstr>
      <vt:lpstr>PS Scenario 1 (5)</vt:lpstr>
      <vt:lpstr>PS Scenario 1 (4)</vt:lpstr>
      <vt:lpstr>PS Scenario 1 (3)</vt:lpstr>
      <vt:lpstr>PS Scenario 1 (2)</vt:lpstr>
      <vt:lpstr>PS Scenario 1</vt:lpstr>
      <vt:lpstr>Production solution</vt:lpstr>
      <vt:lpstr>Production  Planning</vt:lpstr>
      <vt:lpstr>LP Concept</vt:lpstr>
      <vt:lpstr>Large Bakers</vt:lpstr>
      <vt:lpstr>Strong Bakers</vt:lpstr>
      <vt:lpstr>Fancy Clears </vt:lpstr>
      <vt:lpstr>Whole Wheat Flour</vt:lpstr>
      <vt:lpstr>Prod Opt (2)</vt:lpstr>
      <vt:lpstr>Linearity Evaluation (2)</vt:lpstr>
      <vt:lpstr>Multiblend (2)</vt:lpstr>
      <vt:lpstr>Prod Opt</vt:lpstr>
      <vt:lpstr>Healthy Flour Sound Margins</vt:lpstr>
      <vt:lpstr>Multiblend</vt:lpstr>
      <vt:lpstr>Sheet4</vt:lpstr>
      <vt:lpstr>Healthy Flour Sound Margins (2</vt:lpstr>
      <vt:lpstr>Gluten Free Comp.</vt:lpstr>
      <vt:lpstr>Functional Flour</vt:lpstr>
      <vt:lpstr>Sheet7</vt:lpstr>
      <vt:lpstr>Cal</vt:lpstr>
      <vt:lpstr>Gluten Free Comp</vt:lpstr>
      <vt:lpstr>B'fast Cereal Form.</vt:lpstr>
      <vt:lpstr>Sheet5</vt:lpstr>
      <vt:lpstr>Sheet1 (6)</vt:lpstr>
      <vt:lpstr>Sheet1 (5)</vt:lpstr>
      <vt:lpstr>Cost Minimization</vt:lpstr>
      <vt:lpstr>Sheet1 (3)</vt:lpstr>
      <vt:lpstr>Sheet1 (2)</vt:lpstr>
      <vt:lpstr>Answer Report 1</vt:lpstr>
      <vt:lpstr>Linearity Evaluation</vt:lpstr>
      <vt:lpstr>Answer Report 2</vt:lpstr>
      <vt:lpstr>Answer Report 3</vt:lpstr>
      <vt:lpstr>Sensitivity Report 1</vt:lpstr>
      <vt:lpstr>Limits Report 1</vt:lpstr>
      <vt:lpstr>Answer Report 4</vt:lpstr>
      <vt:lpstr>Answer Report 5</vt:lpstr>
      <vt:lpstr>Answer Report 6</vt:lpstr>
      <vt:lpstr>Sensitivity Report 2</vt:lpstr>
      <vt:lpstr>Answer Report 7</vt:lpstr>
      <vt:lpstr>Sensitivity Report 3</vt:lpstr>
      <vt:lpstr>Limits Report 2</vt:lpstr>
      <vt:lpstr>Answer Report 8</vt:lpstr>
      <vt:lpstr>Sensitivity Report 4</vt:lpstr>
      <vt:lpstr>Limits Report 3</vt:lpstr>
      <vt:lpstr>Answer Report 9</vt:lpstr>
      <vt:lpstr>Answer Report 10</vt:lpstr>
      <vt:lpstr>Answer Report 11</vt:lpstr>
      <vt:lpstr>Answer Report 12</vt:lpstr>
      <vt:lpstr>Answer Report 13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 Sarkar</dc:creator>
  <cp:lastModifiedBy>Melinda</cp:lastModifiedBy>
  <dcterms:created xsi:type="dcterms:W3CDTF">2009-08-14T02:28:52Z</dcterms:created>
  <dcterms:modified xsi:type="dcterms:W3CDTF">2017-10-11T15:04:26Z</dcterms:modified>
</cp:coreProperties>
</file>